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na\Documents\PLAN\FP 2023-2025\Usklađeni plan 2023-2025\"/>
    </mc:Choice>
  </mc:AlternateContent>
  <xr:revisionPtr revIDLastSave="0" documentId="13_ncr:1_{F81468D2-B355-4B15-83D5-43F592897BBA}" xr6:coauthVersionLast="36" xr6:coauthVersionMax="36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8800" windowHeight="11925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E66" i="33"/>
  <c r="C21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29" i="32"/>
  <c r="E28" i="32" s="1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V25" i="34" s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J25" i="34" s="1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C26" i="32" l="1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5" i="32"/>
  <c r="E14" i="32" s="1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<sst xmlns="http://schemas.openxmlformats.org/spreadsheetml/2006/main" count="13889" uniqueCount="5284">
  <si>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</si>
  <si>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</si>
  <si>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</si>
  <si>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</si>
  <si>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</si>
  <si>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</si>
  <si>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</si>
  <si>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</si>
  <si>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</si>
  <si>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</si>
  <si>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</si>
  <si>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</si>
  <si>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</si>
  <si>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</si>
  <si>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</si>
  <si>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</si>
  <si>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</si>
  <si>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</si>
  <si>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</si>
  <si>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</si>
  <si>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</si>
  <si>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</si>
  <si>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</si>
  <si>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</si>
  <si>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</si>
  <si>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</si>
  <si>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</si>
  <si>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</si>
  <si>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</si>
  <si>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</si>
  <si>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</si>
  <si>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</si>
  <si>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</si>
  <si>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</si>
  <si>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</si>
  <si>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</si>
  <si>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</si>
  <si>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</si>
  <si>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</si>
  <si>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</si>
  <si>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</si>
  <si>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</si>
  <si>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</si>
  <si>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</si>
  <si>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</si>
  <si>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</si>
  <si>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</si>
  <si>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</si>
  <si>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</si>
  <si>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</si>
  <si>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</si>
  <si>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</si>
  <si>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</si>
  <si>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</si>
  <si>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</si>
  <si>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</si>
  <si>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</si>
  <si>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</si>
  <si>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</si>
  <si>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</si>
  <si>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</si>
  <si>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</si>
  <si>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</si>
  <si>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</si>
  <si>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</si>
  <si>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</si>
  <si>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</si>
  <si>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</si>
  <si>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</si>
  <si>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</si>
  <si>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</si>
  <si>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</si>
  <si>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</si>
  <si>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</si>
  <si>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</si>
  <si>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</si>
  <si>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</si>
  <si>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</si>
  <si>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</si>
  <si>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</si>
  <si>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</si>
  <si>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</si>
  <si>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</si>
  <si>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</si>
  <si>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</si>
  <si>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</si>
  <si>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</si>
  <si>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</si>
  <si>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</si>
  <si>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</si>
  <si>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</si>
  <si>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</si>
  <si>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</si>
  <si>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</si>
  <si>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</si>
  <si>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</si>
  <si>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</si>
  <si>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</si>
  <si>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</si>
  <si>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</si>
  <si>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</si>
  <si>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</si>
  <si>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</si>
  <si>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</si>
  <si>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</si>
  <si>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</si>
  <si>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</si>
  <si>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</si>
  <si>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</si>
  <si>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</si>
  <si>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</si>
  <si>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</si>
  <si>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</si>
  <si>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</si>
  <si>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</si>
  <si>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</si>
  <si>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</si>
  <si>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</si>
  <si>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</si>
  <si>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</si>
  <si>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</si>
  <si>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</si>
  <si>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</si>
  <si>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</si>
  <si>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</si>
  <si>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</si>
  <si>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</si>
  <si>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</si>
  <si>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</si>
  <si>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</si>
  <si>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</si>
  <si>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</si>
  <si>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</si>
  <si>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</si>
  <si>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</si>
  <si>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</si>
  <si>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</si>
  <si>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</si>
  <si>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</si>
  <si>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</si>
  <si>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</si>
  <si>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</si>
  <si>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</si>
  <si>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</si>
  <si>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</si>
  <si>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</si>
  <si>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</si>
  <si>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</si>
  <si>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</si>
  <si>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</si>
  <si>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</si>
  <si>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</si>
  <si>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</si>
  <si>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</si>
  <si>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</si>
  <si>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</si>
  <si>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</si>
  <si>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</si>
  <si>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</si>
  <si>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</si>
  <si>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</si>
  <si>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</si>
  <si>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</si>
  <si>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</si>
  <si>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</si>
  <si>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</si>
  <si>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</si>
  <si>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</si>
  <si>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</si>
  <si>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</si>
  <si>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</si>
  <si>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</si>
  <si>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</si>
  <si>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</si>
  <si>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</si>
  <si>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</si>
  <si>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</si>
  <si>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</si>
  <si>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</si>
  <si>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</si>
  <si>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</si>
  <si>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</si>
  <si>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</si>
  <si>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</si>
  <si>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</si>
  <si>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</si>
  <si>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</si>
  <si>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</si>
  <si>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</si>
  <si>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</si>
  <si>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</si>
  <si>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</si>
  <si>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</si>
  <si>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</si>
  <si>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</si>
  <si>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</si>
  <si>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</si>
  <si>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</si>
  <si>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</si>
  <si>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</si>
  <si>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</si>
  <si>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</si>
  <si>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</si>
  <si>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</si>
  <si>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</si>
  <si>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</si>
  <si>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</si>
  <si>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</si>
  <si>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</si>
  <si>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</si>
  <si>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</si>
  <si>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</si>
  <si>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</si>
  <si>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</si>
  <si>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</si>
  <si>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</si>
  <si>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</si>
  <si>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</si>
  <si>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</si>
  <si>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</si>
  <si>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</si>
  <si>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</si>
  <si>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</si>
  <si>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</si>
  <si>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</si>
  <si>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</si>
  <si>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</si>
  <si>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</si>
  <si>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</si>
  <si>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</si>
  <si>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</si>
  <si>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</si>
  <si>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</si>
  <si>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</si>
  <si>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</si>
  <si>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</si>
  <si>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</si>
  <si>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</si>
  <si>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</si>
  <si>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</si>
  <si>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</si>
  <si>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</si>
  <si>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</si>
  <si>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</si>
  <si>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</si>
  <si>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</si>
  <si>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</si>
  <si>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</si>
  <si>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</si>
  <si>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</si>
  <si>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</si>
  <si>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</si>
  <si>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</si>
  <si>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</si>
  <si>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</si>
  <si>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</si>
  <si>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</si>
  <si>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</si>
  <si>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</si>
  <si>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</si>
  <si>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</si>
  <si>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</si>
  <si>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</si>
  <si>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</si>
  <si>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</si>
  <si>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</si>
  <si>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</si>
  <si>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</si>
  <si>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</si>
  <si>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</si>
  <si>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</si>
  <si>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</si>
  <si>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</si>
  <si>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</si>
  <si>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</si>
  <si>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</si>
  <si>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</si>
  <si>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</si>
  <si>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</si>
  <si>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</si>
  <si>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</si>
  <si>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</si>
  <si>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</si>
  <si>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</si>
  <si>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</si>
  <si>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</si>
  <si>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</si>
  <si>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</si>
  <si>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</si>
  <si>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</si>
  <si>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</si>
  <si>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</si>
  <si>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</si>
  <si>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</si>
  <si>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</si>
  <si>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</si>
  <si>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</si>
  <si>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</si>
  <si>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</si>
  <si>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</si>
  <si>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</si>
  <si>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</si>
  <si>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</si>
  <si>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</si>
  <si>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</si>
  <si>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</si>
  <si>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</si>
  <si>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</si>
  <si>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</si>
  <si>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</si>
  <si>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</si>
  <si>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</si>
  <si>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</si>
  <si>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</si>
  <si>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</si>
  <si>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</si>
  <si>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</si>
  <si>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</si>
  <si>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</si>
  <si>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</si>
  <si>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</si>
  <si>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</si>
  <si>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</si>
  <si>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</si>
  <si>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</si>
  <si>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</si>
  <si>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</si>
  <si>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</si>
  <si>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</si>
  <si>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</si>
  <si>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</si>
  <si>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</si>
  <si>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</si>
  <si>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</si>
  <si>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</si>
  <si>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</si>
  <si>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</si>
  <si>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</si>
  <si>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</si>
  <si>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</si>
  <si>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</si>
  <si>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</si>
  <si>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</si>
  <si>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</si>
  <si>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</si>
  <si>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</si>
  <si>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</si>
  <si>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</si>
  <si>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</si>
  <si>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</si>
  <si>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</si>
  <si>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</si>
  <si>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</si>
  <si>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</si>
  <si>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</si>
  <si>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</si>
  <si>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</si>
  <si>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</si>
  <si>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</si>
  <si>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</si>
  <si>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</si>
  <si>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</si>
  <si>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</si>
  <si>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</si>
  <si>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</si>
  <si>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</si>
  <si>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</si>
  <si>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</si>
  <si>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</si>
  <si>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</si>
  <si>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</si>
  <si>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</si>
  <si>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</si>
  <si>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</si>
  <si>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</si>
  <si>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</si>
  <si>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</si>
  <si>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</si>
  <si>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</si>
  <si>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</si>
  <si>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</si>
  <si>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</si>
  <si>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</si>
  <si>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</si>
  <si>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</si>
  <si>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</si>
  <si>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</si>
  <si>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</si>
  <si>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</si>
  <si>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</si>
  <si>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</si>
  <si>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</si>
  <si>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</si>
  <si>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</si>
  <si>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</si>
  <si>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</si>
  <si>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</si>
  <si>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</si>
  <si>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</si>
  <si>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</si>
  <si>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</si>
  <si>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</si>
  <si>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</si>
  <si>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</si>
  <si>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</si>
  <si>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</si>
  <si>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</si>
  <si>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</si>
  <si>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</si>
  <si>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</si>
  <si>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</si>
  <si>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</si>
  <si>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</si>
  <si>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</si>
  <si>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</si>
  <si>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</si>
  <si>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</si>
  <si>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</si>
  <si>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</si>
  <si>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</si>
  <si>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</si>
  <si>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</si>
  <si>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</si>
  <si>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</si>
  <si>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</si>
  <si>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</si>
  <si>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</si>
  <si>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</si>
  <si>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</si>
  <si>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</si>
  <si>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</si>
  <si>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</si>
  <si>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</si>
  <si>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</si>
  <si>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</si>
  <si>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</si>
  <si>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</si>
  <si>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</si>
  <si>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</si>
  <si>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</si>
  <si>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</si>
  <si>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</si>
  <si>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</si>
  <si>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</si>
  <si>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</si>
  <si>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</si>
  <si>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</si>
  <si>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</si>
  <si>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</si>
  <si>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</si>
  <si>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</si>
  <si>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</si>
  <si>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</si>
  <si>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</si>
  <si>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</si>
  <si>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</si>
  <si>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</si>
  <si>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</si>
  <si>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</si>
  <si>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</si>
  <si>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</si>
  <si>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</si>
  <si>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</si>
  <si>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</si>
  <si>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</si>
  <si>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</si>
  <si>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</si>
  <si>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</si>
  <si>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</si>
  <si>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</si>
  <si>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</si>
  <si>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</si>
  <si>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</si>
  <si>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</si>
  <si>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</si>
  <si>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</si>
  <si>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</si>
  <si>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</si>
  <si>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</si>
  <si>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</si>
  <si>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</si>
  <si>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</si>
  <si>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</si>
  <si>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</si>
  <si>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</si>
  <si>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</si>
  <si>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</si>
  <si>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</si>
  <si>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</si>
  <si>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</si>
  <si>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</si>
  <si>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</si>
  <si>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</si>
  <si>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</si>
  <si>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</si>
  <si>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</si>
  <si>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</si>
  <si>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</si>
  <si>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</si>
  <si>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</si>
  <si>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</si>
  <si>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</si>
  <si>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</si>
  <si>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</si>
  <si>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</si>
  <si>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</si>
  <si>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</si>
  <si>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</si>
  <si>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</si>
  <si>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</si>
  <si>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</si>
  <si>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</si>
  <si>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</si>
  <si>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</si>
  <si>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</si>
  <si>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</si>
  <si>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</si>
  <si>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</si>
  <si>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</si>
  <si>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</si>
  <si>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</si>
  <si>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</si>
  <si>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</si>
  <si>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</si>
  <si>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</si>
  <si>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</si>
  <si>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</si>
  <si>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</si>
  <si>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</si>
  <si>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</si>
  <si>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</si>
  <si>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</si>
  <si>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</si>
  <si>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</si>
  <si>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</si>
  <si>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</si>
  <si>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</si>
  <si>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</si>
  <si>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</si>
  <si>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</si>
  <si>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</si>
  <si>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</si>
  <si>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</si>
  <si>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</si>
  <si>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</si>
  <si>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</si>
  <si>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</si>
  <si>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</si>
  <si>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</si>
  <si>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</si>
  <si>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</si>
  <si>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</si>
  <si>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</si>
  <si>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</si>
  <si>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</si>
  <si>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</si>
  <si>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</si>
  <si>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</si>
  <si>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</si>
  <si>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</si>
  <si>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</si>
  <si>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</si>
  <si>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</si>
  <si>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</si>
  <si>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</si>
  <si>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</si>
  <si>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</si>
  <si>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</si>
  <si>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</si>
  <si>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</si>
  <si>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</si>
  <si>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</si>
  <si>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</si>
  <si>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</si>
  <si>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</si>
  <si>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</si>
  <si>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</si>
  <si>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</si>
  <si>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</si>
  <si>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</si>
  <si>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</si>
  <si>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</si>
  <si>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</si>
  <si>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</si>
  <si>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</si>
  <si>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</si>
  <si>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</si>
  <si>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</si>
  <si>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</si>
  <si>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</si>
  <si>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</si>
  <si>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</si>
  <si>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</si>
  <si>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</si>
  <si>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</si>
  <si>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</si>
  <si>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</si>
  <si>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</si>
  <si>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</si>
  <si>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</si>
  <si>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</si>
  <si>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</si>
  <si>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</si>
  <si>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</si>
  <si>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</si>
  <si>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</si>
  <si>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</si>
  <si>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</si>
  <si>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</si>
  <si>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</si>
  <si>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</si>
  <si>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</si>
  <si>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</si>
  <si>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</si>
  <si>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</si>
  <si>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</si>
  <si>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</si>
  <si>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</si>
  <si>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</si>
  <si>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</si>
  <si>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</si>
  <si>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</si>
  <si>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</si>
  <si>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</si>
  <si>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</si>
  <si>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</si>
  <si>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</si>
  <si>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</si>
  <si>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</si>
  <si>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</si>
  <si>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</si>
  <si>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</si>
  <si>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</si>
  <si>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</si>
  <si>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</si>
  <si>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</si>
  <si>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</si>
  <si>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</si>
  <si>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</si>
  <si>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</si>
  <si>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</si>
  <si>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</si>
  <si>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</si>
  <si>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</si>
  <si>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</si>
  <si>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</si>
  <si>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</si>
  <si>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</si>
  <si>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</si>
  <si>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</si>
  <si>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</si>
  <si>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</si>
  <si>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</si>
  <si>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</si>
  <si>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</si>
  <si>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</si>
  <si>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</si>
  <si>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</si>
  <si>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</si>
  <si>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</si>
  <si>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</si>
  <si>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</si>
  <si>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</si>
  <si>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</si>
  <si>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</si>
  <si>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</si>
  <si>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</si>
  <si>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</si>
  <si>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</si>
  <si>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</si>
  <si>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</si>
  <si>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</si>
  <si>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</si>
  <si>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</si>
  <si>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</si>
  <si>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</si>
  <si>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</si>
  <si>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</si>
  <si>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</si>
  <si>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</si>
  <si>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</si>
  <si>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</si>
  <si>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</si>
  <si>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</si>
  <si>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</si>
  <si>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</si>
  <si>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</si>
  <si>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</si>
  <si>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</si>
  <si>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</si>
  <si>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</si>
  <si>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</si>
  <si>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</si>
  <si>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</si>
  <si>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</si>
  <si>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</si>
  <si>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</si>
  <si>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</si>
  <si>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</si>
  <si>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</si>
  <si>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</si>
  <si>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</si>
  <si>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</si>
  <si>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</si>
  <si>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</si>
  <si>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</si>
  <si>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</si>
  <si>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</si>
  <si>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</si>
  <si>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</si>
  <si>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</si>
  <si>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</si>
  <si>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</si>
  <si>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</si>
  <si>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</si>
  <si>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</si>
  <si>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</si>
  <si>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</si>
  <si>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</si>
  <si>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</si>
  <si>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</si>
  <si>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</si>
  <si>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</si>
  <si>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</si>
  <si>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</si>
  <si>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</si>
  <si>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</si>
  <si>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</si>
  <si>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</si>
  <si>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</si>
  <si>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</si>
  <si>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</si>
  <si>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</si>
  <si>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</si>
  <si>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</si>
  <si>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</si>
  <si>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</si>
  <si>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</si>
  <si>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</si>
  <si>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</si>
  <si>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</si>
  <si>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</si>
  <si>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</si>
  <si>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</si>
  <si>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</si>
  <si>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</si>
  <si>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</si>
  <si>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</si>
  <si>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</si>
  <si>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</si>
  <si>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</si>
  <si>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</si>
  <si>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</si>
  <si>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</si>
  <si>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</si>
  <si>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</si>
  <si>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</si>
  <si>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</si>
  <si>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</si>
  <si>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</si>
  <si>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</si>
  <si>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</si>
  <si>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</si>
  <si>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</si>
  <si>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</si>
  <si>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</si>
  <si>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</si>
  <si>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</si>
  <si>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</si>
  <si>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</si>
  <si>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</si>
  <si>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</si>
  <si>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</si>
  <si>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</si>
  <si>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</si>
  <si>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</si>
  <si>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</si>
  <si>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</si>
  <si>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</si>
  <si>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</si>
  <si>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</si>
  <si>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</si>
  <si>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</si>
  <si>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</si>
  <si>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</si>
  <si>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</si>
  <si>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</si>
  <si>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</si>
  <si>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</si>
  <si>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</si>
  <si>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</si>
  <si>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</si>
  <si>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</si>
  <si>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</si>
  <si>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</si>
  <si>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</si>
  <si>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</si>
  <si>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</si>
  <si>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</si>
  <si>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</si>
  <si>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</si>
  <si>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</si>
  <si>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</si>
  <si>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</si>
  <si>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</si>
  <si>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</si>
  <si>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</si>
  <si>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</si>
  <si>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</si>
  <si>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</si>
  <si>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</si>
  <si>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</si>
  <si>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</si>
  <si>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</si>
  <si>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</si>
  <si>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</si>
  <si>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</si>
  <si>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</si>
  <si>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</si>
  <si>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</si>
  <si>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</si>
  <si>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</si>
  <si>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</si>
  <si>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</si>
  <si>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</si>
  <si>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</si>
  <si>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</si>
  <si>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</si>
  <si>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</si>
  <si>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</si>
  <si>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</si>
  <si>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</si>
  <si>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</si>
  <si>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</si>
  <si>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</si>
  <si>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</si>
  <si>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</si>
  <si>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</si>
  <si>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</si>
  <si>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</si>
  <si>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</si>
  <si>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</si>
  <si>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</si>
  <si>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</si>
  <si>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</si>
  <si>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</si>
  <si>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</si>
  <si>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</si>
  <si>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</si>
  <si>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</si>
  <si>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</si>
  <si>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</si>
  <si>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</si>
  <si>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</si>
  <si>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</si>
  <si>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</si>
  <si>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</si>
  <si>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</si>
  <si>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</si>
  <si>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</si>
  <si>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</si>
  <si>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</si>
  <si>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</si>
  <si>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</si>
  <si>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</si>
  <si>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</si>
  <si>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</si>
  <si>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</si>
  <si>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</si>
  <si>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</si>
  <si>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</si>
  <si>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</si>
  <si>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</si>
  <si>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</si>
  <si>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</si>
  <si>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</si>
  <si>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</si>
  <si>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</si>
  <si>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</si>
  <si>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</si>
  <si>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</si>
  <si>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</si>
  <si>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</si>
  <si>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</si>
  <si>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</si>
  <si>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</si>
  <si>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</si>
  <si>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</si>
  <si>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</si>
  <si>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</si>
  <si>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</si>
  <si>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</si>
  <si>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</si>
  <si>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</si>
  <si>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</si>
  <si>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</si>
  <si>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</si>
  <si>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</si>
  <si>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</si>
  <si>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</si>
  <si>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</si>
  <si>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</si>
  <si>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</si>
  <si>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</si>
  <si>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</si>
  <si>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</si>
  <si>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</si>
  <si>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</si>
  <si>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</si>
  <si>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</si>
  <si>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</si>
  <si>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</si>
  <si>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</si>
  <si>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</si>
  <si>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</si>
  <si>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</si>
  <si>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</si>
  <si>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</si>
  <si>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</si>
  <si>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</si>
  <si>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</si>
  <si>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</si>
  <si>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</si>
  <si>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</si>
  <si>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</si>
  <si>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</si>
  <si>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</si>
  <si>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</si>
  <si>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</si>
  <si>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</si>
  <si>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</si>
  <si>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</si>
  <si>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</si>
  <si>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</si>
  <si>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</si>
  <si>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</si>
  <si>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</si>
  <si>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</si>
  <si>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</si>
  <si>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</si>
  <si>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</si>
  <si>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</si>
  <si>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</si>
  <si>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</si>
  <si>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</si>
  <si>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</si>
  <si>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</si>
  <si>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</si>
  <si>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</si>
  <si>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</si>
  <si>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</si>
  <si>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</si>
  <si>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</si>
  <si>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</si>
  <si>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</si>
  <si>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</si>
  <si>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</si>
  <si>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</si>
  <si>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</si>
  <si>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</si>
  <si>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</si>
  <si>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</si>
  <si>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</si>
  <si>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</si>
  <si>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</si>
  <si>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</si>
  <si>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</si>
  <si>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</si>
  <si>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</si>
  <si>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</si>
  <si>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</si>
  <si>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</si>
  <si>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</si>
  <si>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</si>
  <si>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</si>
  <si>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</si>
  <si>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</si>
  <si>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</si>
  <si>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</si>
  <si>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</si>
  <si>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</si>
  <si>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</si>
  <si>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</si>
  <si>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</si>
  <si>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</si>
  <si>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</si>
  <si>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</si>
  <si>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</si>
  <si>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</si>
  <si>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</si>
  <si>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</si>
  <si>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</si>
  <si>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</si>
  <si>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</si>
  <si>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</si>
  <si>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</si>
  <si>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</si>
  <si>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</si>
  <si>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</si>
  <si>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</si>
  <si>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</si>
  <si>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</si>
  <si>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</si>
  <si>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</si>
  <si>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</si>
  <si>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</si>
  <si>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</si>
  <si>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</si>
  <si>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</si>
  <si>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</si>
  <si>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</si>
  <si>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</si>
  <si>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</si>
  <si>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</si>
  <si>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</si>
  <si>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</si>
  <si>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</si>
  <si>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</si>
  <si>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</si>
  <si>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</si>
  <si>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</si>
  <si>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</si>
  <si>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</si>
  <si>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</si>
  <si>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</si>
  <si>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</si>
  <si>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</si>
  <si>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</si>
  <si>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</si>
  <si>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</si>
  <si>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</si>
  <si>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</si>
  <si>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</si>
  <si>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</si>
  <si>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</si>
  <si>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</si>
  <si>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</si>
  <si>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</si>
  <si>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</si>
  <si>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</si>
  <si>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</si>
  <si>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</si>
  <si>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</si>
  <si>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</si>
  <si>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</si>
  <si>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</si>
  <si>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</si>
  <si>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</si>
  <si>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</si>
  <si>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</si>
  <si>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</si>
  <si>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</si>
  <si>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</si>
  <si>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</si>
  <si>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</si>
  <si>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</si>
  <si>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</si>
  <si>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</si>
  <si>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</si>
  <si>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</si>
  <si>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</si>
  <si>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</si>
  <si>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</si>
  <si>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</si>
  <si>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</si>
  <si>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</si>
  <si>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</si>
  <si>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</si>
  <si>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</si>
  <si>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</si>
  <si>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</si>
  <si>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</si>
  <si>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</si>
  <si>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</si>
  <si>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</si>
  <si>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</si>
  <si>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</si>
  <si>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</si>
  <si>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</si>
  <si>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</si>
  <si>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</si>
  <si>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</si>
  <si>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</si>
  <si>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</si>
  <si>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</si>
  <si>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</si>
  <si>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</si>
  <si>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</si>
  <si>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</si>
  <si>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</si>
  <si>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</si>
  <si>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</si>
  <si>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</si>
  <si>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</si>
  <si>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</si>
  <si>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</si>
  <si>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</si>
  <si>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</si>
  <si>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</si>
  <si>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</si>
  <si>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</si>
  <si>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</si>
  <si>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</si>
  <si>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</si>
  <si>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</si>
  <si>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</si>
  <si>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</si>
  <si>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</si>
  <si>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</si>
  <si>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</si>
  <si>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</si>
  <si>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</si>
  <si>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</si>
  <si>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</si>
  <si>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</si>
  <si>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</si>
  <si>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</si>
  <si>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</si>
  <si>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</si>
  <si>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</si>
  <si>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</si>
  <si>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</si>
  <si>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</si>
  <si>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</si>
  <si>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</si>
  <si>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</si>
  <si>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</si>
  <si>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</si>
  <si>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</si>
  <si>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</si>
  <si>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</si>
  <si>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</si>
  <si>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</si>
  <si>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</si>
  <si>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</si>
  <si>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</si>
  <si>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</si>
  <si>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</si>
  <si>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</si>
  <si>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</si>
  <si>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</si>
  <si>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</si>
  <si>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</si>
  <si>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</si>
  <si>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</si>
  <si>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</si>
  <si>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</si>
  <si>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</si>
  <si>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</si>
  <si>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</si>
  <si>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</si>
  <si>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</si>
  <si>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</si>
  <si>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</si>
  <si>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</si>
  <si>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</si>
  <si>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</si>
  <si>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</si>
  <si>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</si>
  <si>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</si>
  <si>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</si>
  <si>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</si>
  <si>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</si>
  <si>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</si>
  <si>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</si>
  <si>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</si>
  <si>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</si>
  <si>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</si>
  <si>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</si>
  <si>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</si>
  <si>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</si>
  <si>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</si>
  <si>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</si>
  <si>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</si>
  <si>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</si>
  <si>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</si>
  <si>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</si>
  <si>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</si>
  <si>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</si>
  <si>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</si>
  <si>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</si>
  <si>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</si>
  <si>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</si>
  <si>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</si>
  <si>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</si>
  <si>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</si>
  <si>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</si>
  <si>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</si>
  <si>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</si>
  <si>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</si>
  <si>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</si>
  <si>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</si>
  <si>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</si>
  <si>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</si>
  <si>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</si>
  <si>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</si>
  <si>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</si>
  <si>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</si>
  <si>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</si>
  <si>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</si>
  <si>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</si>
  <si>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</si>
  <si>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</si>
  <si>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</si>
  <si>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</si>
  <si>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</si>
  <si>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</si>
  <si>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</si>
  <si>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</si>
  <si>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</si>
  <si>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</si>
  <si>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</si>
  <si>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</si>
  <si>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</si>
  <si>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</si>
  <si>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</si>
  <si>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</si>
  <si>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</si>
  <si>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</si>
  <si>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</si>
  <si>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</si>
  <si>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</si>
  <si>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</si>
  <si>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</si>
  <si>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</si>
  <si>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</si>
  <si>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</si>
  <si>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</si>
  <si>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</si>
  <si>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</si>
  <si>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</si>
  <si>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</si>
  <si>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</si>
  <si>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</si>
  <si>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</si>
  <si>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</si>
  <si>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</si>
  <si>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</si>
  <si>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</si>
  <si>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</si>
  <si>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</si>
  <si>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</si>
  <si>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</si>
  <si>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</si>
  <si>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</si>
  <si>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</si>
  <si>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</si>
  <si>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</si>
  <si>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</si>
  <si>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</si>
  <si>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</si>
  <si>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</si>
  <si>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</si>
  <si>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</si>
  <si>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</si>
  <si>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</si>
  <si>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</si>
  <si>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</si>
  <si>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</si>
  <si>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</si>
  <si>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</si>
  <si>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</si>
  <si>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</si>
  <si>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</si>
  <si>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</si>
  <si>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</si>
  <si>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</si>
  <si>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</si>
  <si>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</si>
  <si>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</si>
  <si>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</si>
  <si>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</si>
  <si>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</si>
  <si>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</si>
  <si>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</si>
  <si>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</si>
  <si>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</si>
  <si>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</si>
  <si>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</si>
  <si>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</si>
  <si>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</si>
  <si>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</si>
  <si>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</si>
  <si>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</si>
  <si>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</si>
  <si>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</si>
  <si>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</si>
  <si>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</si>
  <si>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</si>
  <si>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</si>
  <si>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</si>
  <si>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</si>
  <si>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</si>
  <si>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</si>
  <si>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</si>
  <si>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</si>
  <si>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</si>
  <si>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</si>
  <si>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</si>
  <si>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</si>
  <si>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</si>
  <si>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</si>
  <si>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</si>
  <si>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</si>
  <si>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</si>
  <si>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</si>
  <si>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</si>
  <si>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</si>
  <si>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</si>
  <si>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</si>
  <si>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</si>
  <si>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</si>
  <si>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</si>
  <si>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</si>
  <si>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</si>
  <si>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</si>
  <si>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</si>
  <si>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</si>
  <si>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</si>
  <si>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</si>
  <si>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</si>
  <si>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</si>
  <si>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</si>
  <si>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</si>
  <si>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</si>
  <si>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</si>
  <si>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</si>
  <si>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</si>
  <si>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</si>
  <si>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</si>
  <si>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</si>
  <si>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</si>
  <si>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</si>
  <si>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</si>
  <si>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</si>
  <si>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</si>
  <si>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</si>
  <si>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</si>
  <si>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</si>
  <si>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</si>
  <si>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</si>
  <si>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</si>
  <si>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</si>
  <si>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</si>
  <si>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</si>
  <si>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</si>
  <si>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</si>
  <si>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</si>
  <si>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</si>
  <si>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</si>
  <si>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</si>
  <si>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</si>
  <si>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</si>
  <si>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</si>
  <si>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</si>
  <si>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</si>
  <si>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</si>
  <si>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</si>
  <si>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</si>
  <si>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</si>
  <si>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</si>
  <si>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</si>
  <si>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</si>
  <si>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</si>
  <si>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</si>
  <si>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</si>
  <si>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</si>
  <si>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</si>
  <si>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</si>
  <si>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</si>
  <si>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</si>
  <si>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</si>
  <si>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</si>
  <si>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</si>
  <si>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</si>
  <si>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</si>
  <si>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</si>
  <si>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</si>
  <si>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</si>
  <si>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</si>
  <si>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</si>
  <si>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</si>
  <si>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</si>
  <si>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</si>
  <si>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</si>
  <si>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</si>
  <si>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</si>
  <si>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</si>
  <si>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</si>
  <si>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</si>
  <si>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</si>
  <si>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</si>
  <si>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</si>
  <si>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</si>
  <si>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</si>
  <si>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</si>
  <si>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</si>
  <si>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</si>
  <si>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</si>
  <si>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</si>
  <si>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</si>
  <si>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</si>
  <si>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</si>
  <si>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</si>
  <si>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</si>
  <si>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</si>
  <si>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</si>
  <si>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</si>
  <si>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</si>
  <si>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</si>
  <si>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</si>
  <si>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</si>
  <si>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</si>
  <si>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</si>
  <si>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</si>
  <si>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</si>
  <si>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</si>
  <si>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</si>
  <si>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</si>
  <si>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</si>
  <si>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</si>
  <si>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</si>
  <si>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</si>
  <si>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</si>
  <si>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</si>
  <si>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</si>
  <si>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</si>
  <si>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</si>
  <si>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</si>
  <si>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</si>
  <si>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</si>
  <si>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</si>
  <si>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</si>
  <si>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</si>
  <si>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</si>
  <si>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</si>
  <si>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</si>
  <si>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</si>
  <si>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</si>
  <si>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</si>
  <si>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</si>
  <si>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</si>
  <si>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</si>
  <si>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</si>
  <si>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</si>
  <si>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</si>
  <si>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</si>
  <si>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</si>
  <si>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</si>
  <si>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</si>
  <si>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</si>
  <si>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</si>
  <si>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</si>
  <si>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</si>
  <si>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</si>
  <si>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</si>
  <si>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</si>
  <si>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</si>
  <si>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</si>
  <si>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</si>
  <si>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</si>
  <si>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</si>
  <si>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</si>
  <si>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</si>
  <si>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</si>
  <si>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</si>
  <si>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</si>
  <si>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</si>
  <si>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</si>
  <si>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</si>
  <si>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</si>
  <si>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</si>
  <si>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</si>
  <si>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</si>
  <si>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</si>
  <si>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</si>
  <si>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</si>
  <si>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</si>
  <si>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</si>
  <si>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</si>
  <si>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</si>
  <si>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</si>
  <si>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</si>
  <si>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</si>
  <si>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</si>
  <si>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</si>
  <si>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</si>
  <si>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</si>
  <si>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</si>
  <si>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</si>
  <si>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</si>
  <si>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</si>
  <si>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</si>
  <si>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</si>
  <si>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</si>
  <si>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</si>
  <si>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</si>
  <si>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</si>
  <si>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</si>
  <si>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</si>
  <si>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</si>
  <si>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</si>
  <si>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</si>
  <si>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</si>
  <si>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</si>
  <si>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</si>
  <si>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</si>
  <si>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</si>
  <si>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</si>
  <si>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</si>
  <si>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</si>
  <si>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</si>
  <si>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</si>
  <si>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</si>
  <si>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</si>
  <si>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</si>
  <si>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</si>
  <si>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</si>
  <si>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</si>
  <si>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</si>
  <si>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</si>
  <si>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</si>
  <si>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</si>
  <si>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</si>
  <si>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</si>
  <si>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</si>
  <si>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</si>
  <si>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</si>
  <si>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</si>
  <si>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</si>
  <si>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</si>
  <si>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</si>
  <si>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</si>
  <si>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</si>
  <si>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</si>
  <si>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</si>
  <si>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</si>
  <si>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</si>
  <si>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</si>
  <si>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</si>
  <si>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</si>
  <si>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</si>
  <si>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</si>
  <si>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</si>
  <si>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</si>
  <si>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</si>
  <si>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</si>
  <si>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</si>
  <si>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</si>
  <si>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</si>
  <si>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</si>
  <si>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</si>
  <si>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</si>
  <si>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</si>
  <si>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</si>
  <si>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</si>
  <si>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</si>
  <si>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</si>
  <si>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</si>
  <si>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</si>
  <si>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</si>
  <si>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</si>
  <si>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</si>
  <si>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</si>
  <si>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</si>
  <si>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</si>
  <si>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</si>
  <si>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</si>
  <si>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</si>
  <si>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</si>
  <si>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</si>
  <si>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</si>
  <si>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</si>
  <si>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</si>
  <si>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</si>
  <si>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</si>
  <si>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</si>
  <si>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</si>
  <si>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</si>
  <si>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</si>
  <si>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</si>
  <si>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</si>
  <si>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</si>
  <si>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</si>
  <si>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</si>
  <si>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</si>
  <si>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</si>
  <si>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</si>
  <si>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</si>
  <si>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</si>
  <si>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</si>
  <si>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</si>
  <si>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</si>
  <si>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</si>
  <si>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</si>
  <si>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</si>
  <si>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</si>
  <si>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</si>
  <si>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</si>
  <si>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</si>
  <si>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</si>
  <si>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</si>
  <si>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</si>
  <si>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</si>
  <si>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</si>
  <si>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</si>
  <si>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</si>
  <si>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</si>
  <si>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</si>
  <si>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</si>
  <si>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</si>
  <si>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</si>
  <si>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</si>
  <si>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</si>
  <si>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</si>
  <si>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</si>
  <si>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</si>
  <si>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</si>
  <si>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</si>
  <si>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</si>
  <si>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</si>
  <si>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</si>
  <si>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</si>
  <si>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</si>
  <si>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</si>
  <si>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</si>
  <si>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</si>
  <si>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</si>
  <si>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</si>
  <si>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</si>
  <si>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</si>
  <si>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</si>
  <si>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</si>
  <si>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</si>
  <si>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</si>
  <si>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</si>
  <si>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</si>
  <si>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</si>
  <si>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</si>
  <si>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</si>
  <si>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</si>
  <si>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</si>
  <si>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</si>
  <si>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</si>
  <si>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</si>
  <si>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</si>
  <si>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</si>
  <si>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</si>
  <si>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</si>
  <si>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</si>
  <si>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</si>
  <si>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</si>
  <si>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</si>
  <si>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</si>
  <si>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</si>
  <si>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</si>
  <si>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</si>
  <si>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</si>
  <si>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</si>
  <si>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</si>
  <si>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</si>
  <si>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</si>
  <si>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</si>
  <si>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</si>
  <si>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</si>
  <si>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</si>
  <si>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</si>
  <si>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</si>
  <si>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</si>
  <si>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</si>
  <si>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</si>
  <si>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</si>
  <si>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</si>
  <si>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</si>
  <si>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</si>
  <si>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</si>
  <si>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</si>
  <si>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</si>
  <si>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</si>
  <si>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</si>
  <si>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</si>
  <si>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</si>
  <si>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</si>
  <si>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</si>
  <si>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</si>
  <si>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</si>
  <si>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</si>
  <si>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</si>
  <si>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</si>
  <si>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</si>
  <si>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</si>
  <si>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</si>
  <si>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</si>
  <si>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</si>
  <si>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</si>
  <si>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</si>
  <si>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</si>
  <si>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</si>
  <si>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</si>
  <si>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</si>
  <si>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</si>
  <si>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</si>
  <si>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</si>
  <si>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</si>
  <si>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</si>
  <si>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</si>
  <si>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</si>
  <si>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</si>
  <si>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</si>
  <si>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</si>
  <si>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</si>
  <si>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</si>
  <si>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</si>
  <si>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</si>
  <si>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</si>
  <si>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</si>
  <si>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</si>
  <si>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</si>
  <si>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</si>
  <si>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</si>
  <si>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</si>
  <si>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</si>
  <si>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</si>
  <si>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</si>
  <si>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</si>
  <si>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</si>
  <si>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</si>
  <si>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</si>
  <si>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</si>
  <si>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</si>
  <si>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</si>
  <si>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</si>
  <si>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</si>
  <si>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</si>
  <si>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</si>
  <si>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</si>
  <si>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</si>
  <si>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</si>
  <si>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</si>
  <si>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</si>
  <si>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</si>
  <si>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</si>
  <si>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</si>
  <si>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</si>
  <si>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</si>
  <si>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</si>
  <si>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</si>
  <si>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</si>
  <si>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</si>
  <si>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</si>
  <si>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</si>
  <si>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</si>
  <si>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</si>
  <si>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</si>
  <si>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</si>
  <si>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</si>
  <si>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</si>
  <si>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</si>
  <si>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</si>
  <si>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</si>
  <si>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</si>
  <si>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</si>
  <si>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</si>
  <si>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</si>
  <si>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</si>
  <si>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</si>
  <si>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</si>
  <si>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</si>
  <si>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</si>
  <si>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</si>
  <si>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</si>
  <si>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</si>
  <si>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</si>
  <si>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</si>
  <si>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</si>
  <si>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</si>
  <si>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</si>
  <si>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</si>
  <si>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</si>
  <si>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</si>
  <si>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</si>
  <si>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</si>
  <si>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</si>
  <si>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</si>
  <si>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</si>
  <si>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</si>
  <si>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</si>
  <si>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</si>
  <si>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</si>
  <si>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</si>
  <si>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</si>
  <si>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</si>
  <si>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</si>
  <si>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</si>
  <si>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</si>
  <si>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</si>
  <si>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</si>
  <si>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</si>
  <si>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</si>
  <si>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</si>
  <si>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</si>
  <si>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</si>
  <si>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</si>
  <si>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</si>
  <si>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</si>
  <si>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</si>
  <si>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</si>
  <si>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</si>
  <si>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</si>
  <si>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</si>
  <si>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</si>
  <si>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</si>
  <si>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</si>
  <si>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</si>
  <si>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</si>
  <si>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</si>
  <si>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</si>
  <si>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</si>
  <si>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</si>
  <si>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</si>
  <si>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</si>
  <si>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</si>
  <si>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</si>
  <si>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</si>
  <si>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</si>
  <si>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</si>
  <si>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</si>
  <si>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</si>
  <si>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</si>
  <si>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</si>
  <si>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</si>
  <si>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</si>
  <si>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</si>
  <si>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</si>
  <si>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</si>
  <si>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</si>
  <si>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</si>
  <si>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</si>
  <si>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</si>
  <si>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</si>
  <si>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</si>
  <si>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</si>
  <si>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</si>
  <si>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</si>
  <si>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</si>
  <si>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</si>
  <si>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</si>
  <si>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</si>
  <si>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</si>
  <si>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</si>
  <si>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</si>
  <si>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</si>
  <si>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</si>
  <si>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</si>
  <si>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</si>
  <si>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</si>
  <si>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</si>
  <si>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</si>
  <si>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</si>
  <si>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</si>
  <si>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</si>
  <si>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</si>
  <si>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</si>
  <si>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</si>
  <si>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</si>
  <si>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</si>
  <si>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</si>
  <si>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</si>
  <si>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</si>
  <si>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</si>
  <si>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</si>
  <si>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</si>
  <si>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</si>
  <si>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</si>
  <si>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</si>
  <si>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</si>
  <si>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</si>
  <si>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</si>
  <si>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</si>
  <si>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</si>
  <si>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</si>
  <si>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</si>
  <si>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</si>
  <si>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</si>
  <si>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</si>
  <si>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</si>
  <si>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</si>
  <si>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</si>
  <si>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</si>
  <si>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</si>
  <si>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</si>
  <si>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</si>
  <si>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</si>
  <si>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</si>
  <si>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</si>
  <si>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</si>
  <si>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</si>
  <si>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</si>
  <si>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</si>
  <si>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</si>
  <si>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</si>
  <si>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</si>
  <si>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</si>
  <si>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</si>
  <si>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</si>
  <si>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</si>
  <si>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</si>
  <si>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</si>
  <si>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</si>
  <si>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</si>
  <si>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</si>
  <si>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</si>
  <si>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</si>
  <si>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</si>
  <si>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</si>
  <si>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</si>
  <si>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</si>
  <si>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</si>
  <si>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</si>
  <si>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</si>
  <si>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</si>
  <si>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</si>
  <si>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</si>
  <si>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</si>
  <si>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</si>
  <si>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</si>
  <si>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</si>
  <si>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</si>
  <si>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</si>
  <si>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</si>
  <si>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</si>
  <si>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</si>
  <si>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</si>
  <si>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</si>
  <si>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</si>
  <si>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</si>
  <si>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</si>
  <si>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</si>
  <si>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</si>
  <si>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</si>
  <si>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</si>
  <si>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</si>
  <si>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</si>
  <si>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</si>
  <si>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</si>
  <si>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</si>
  <si>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</si>
  <si>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</si>
  <si>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</si>
  <si>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</si>
  <si>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</si>
  <si>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</si>
  <si>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</si>
  <si>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</si>
  <si>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</si>
  <si>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</si>
  <si>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</si>
  <si>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</si>
  <si>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</si>
  <si>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</si>
  <si>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</si>
  <si>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</si>
  <si>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</si>
  <si>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</si>
  <si>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</si>
  <si>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</si>
  <si>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</si>
  <si>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</si>
  <si>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</si>
  <si>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</si>
  <si>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</si>
  <si>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</si>
  <si>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</si>
  <si>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</si>
  <si>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</si>
  <si>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</si>
  <si>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</si>
  <si>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</si>
  <si>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</si>
  <si>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</si>
  <si>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</si>
  <si>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</si>
  <si>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</si>
  <si>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</si>
  <si>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</si>
  <si>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</si>
  <si>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</si>
  <si>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</si>
  <si>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</si>
  <si>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</si>
  <si>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</si>
  <si>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</si>
  <si>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</si>
  <si>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</si>
  <si>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</si>
  <si>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</si>
  <si>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</si>
  <si>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</si>
  <si>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</si>
  <si>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</si>
  <si>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</si>
  <si>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</si>
  <si>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</si>
  <si>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</si>
  <si>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</si>
  <si>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</si>
  <si>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</si>
  <si>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</si>
  <si>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</si>
  <si>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</si>
  <si>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</si>
  <si>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</si>
  <si>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</si>
  <si>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</si>
  <si>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</si>
  <si>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</si>
  <si>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</si>
  <si>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</si>
  <si>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</si>
  <si>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</si>
  <si>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</si>
  <si>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</si>
  <si>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</si>
  <si>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</si>
  <si>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</si>
  <si>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</si>
  <si>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</si>
  <si>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</si>
  <si>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</si>
  <si>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</si>
  <si>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</si>
  <si>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</si>
  <si>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</si>
  <si>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</si>
  <si>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</si>
  <si>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</si>
  <si>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</si>
  <si>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</si>
  <si>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</si>
  <si>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</si>
  <si>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</si>
  <si>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</si>
  <si>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</si>
  <si>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</si>
  <si>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</si>
  <si>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</si>
  <si>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</si>
  <si>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</si>
  <si>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</si>
  <si>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</si>
  <si>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</si>
  <si>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</si>
  <si>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</si>
  <si>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</si>
  <si>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</si>
  <si>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</si>
  <si>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</si>
  <si>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</si>
  <si>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</si>
  <si>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</si>
  <si>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</si>
  <si>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</si>
  <si>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</si>
  <si>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</si>
  <si>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</si>
  <si>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</si>
  <si>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</si>
  <si>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</si>
  <si>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</si>
  <si>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</si>
  <si>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</si>
  <si>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</si>
  <si>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</si>
  <si>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</si>
  <si>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</si>
  <si>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</si>
  <si>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</si>
  <si>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</si>
  <si>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</si>
  <si>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</si>
  <si>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</si>
  <si>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</si>
  <si>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</si>
  <si>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</si>
  <si>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</si>
  <si>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</si>
  <si>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</si>
  <si>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</si>
  <si>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</si>
  <si>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</si>
  <si>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</si>
  <si>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</si>
  <si>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</si>
  <si>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</si>
  <si>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</si>
  <si>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</si>
  <si>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</si>
  <si>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</si>
  <si>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</si>
  <si>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</si>
  <si>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</si>
  <si>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</si>
  <si>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</si>
  <si>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</si>
  <si>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</si>
  <si>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</si>
  <si>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</si>
  <si>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</si>
  <si>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</si>
  <si>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</si>
  <si>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</si>
  <si>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</si>
  <si>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</si>
  <si>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</si>
  <si>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</si>
  <si>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</si>
  <si>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</si>
  <si>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</si>
  <si>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</si>
  <si>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</si>
  <si>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</si>
  <si>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</si>
  <si>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</si>
  <si>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</si>
  <si>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</si>
  <si>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</si>
  <si>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</si>
  <si>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</si>
  <si>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</si>
  <si>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</si>
  <si>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</si>
  <si>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</si>
  <si>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</si>
  <si>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</si>
  <si>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</si>
  <si>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</si>
  <si>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</si>
  <si>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</si>
  <si>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</si>
  <si>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</si>
  <si>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</si>
  <si>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</si>
  <si>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</si>
  <si>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</si>
  <si>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</si>
  <si>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</si>
  <si>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</si>
  <si>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</si>
  <si>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</si>
  <si>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</si>
  <si>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</si>
  <si>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</si>
  <si>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</si>
  <si>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</si>
  <si>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</si>
  <si>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</si>
  <si>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</si>
  <si>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</si>
  <si>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</si>
  <si>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</si>
  <si>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</si>
  <si>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</si>
  <si>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</si>
  <si>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</si>
  <si>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</si>
  <si>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</si>
  <si>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</si>
  <si>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</si>
  <si>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</si>
  <si>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</si>
  <si>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</si>
  <si>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</si>
  <si>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</si>
  <si>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</si>
  <si>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</si>
  <si>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</si>
  <si>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</si>
  <si>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</si>
  <si>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</si>
  <si>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</si>
  <si>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</si>
  <si>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</si>
  <si>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</si>
  <si>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</si>
  <si>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</si>
  <si>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</si>
  <si>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</si>
  <si>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</si>
  <si>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</si>
  <si>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</si>
  <si>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</si>
  <si>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</si>
  <si>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</si>
  <si>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</si>
  <si>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</si>
  <si>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</si>
  <si>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</si>
  <si>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</si>
  <si>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</si>
  <si>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</si>
  <si>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</si>
  <si>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</si>
  <si>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</si>
  <si>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</si>
  <si>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</si>
  <si>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</si>
  <si>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</si>
  <si>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</si>
  <si>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</si>
  <si>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</si>
  <si>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</si>
  <si>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</si>
  <si>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</si>
  <si>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</si>
  <si>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</si>
  <si>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</si>
  <si>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</si>
  <si>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</si>
  <si>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</si>
  <si>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</si>
  <si>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</si>
  <si>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</si>
  <si>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</si>
  <si>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</si>
  <si>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</si>
  <si>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</si>
  <si>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</si>
  <si>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</si>
  <si>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</si>
  <si>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</si>
  <si>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</si>
  <si>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</si>
  <si>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</si>
  <si>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</si>
  <si>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</si>
  <si>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</si>
  <si>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</si>
  <si>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</si>
  <si>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</si>
  <si>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</si>
  <si>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</si>
  <si>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</si>
  <si>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</si>
  <si>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</si>
  <si>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</si>
  <si>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</si>
  <si>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</si>
  <si>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</si>
  <si>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</si>
  <si>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</si>
  <si>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</si>
  <si>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</si>
  <si>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</si>
  <si>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</si>
  <si>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</si>
  <si>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</si>
  <si>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</si>
  <si>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</si>
  <si>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</si>
  <si>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</si>
  <si>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</si>
  <si>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</si>
  <si>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</si>
  <si>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</si>
  <si>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</si>
  <si>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</si>
  <si>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</si>
  <si>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</si>
  <si>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</si>
  <si>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</si>
  <si>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</si>
  <si>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</si>
  <si>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</si>
  <si>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</si>
  <si>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</si>
  <si>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</si>
  <si>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</si>
  <si>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</si>
  <si>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</si>
  <si>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</si>
  <si>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</si>
  <si>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</si>
  <si>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</si>
  <si>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</si>
  <si>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</si>
  <si>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</si>
  <si>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</si>
  <si>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</si>
  <si>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</si>
  <si>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</si>
  <si>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</si>
  <si>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</si>
  <si>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</si>
  <si>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</si>
  <si>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</si>
  <si>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</si>
  <si>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</si>
  <si>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</si>
  <si>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</si>
  <si>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</si>
  <si>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</si>
  <si>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</si>
  <si>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</si>
  <si>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</si>
  <si>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</si>
  <si>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</si>
  <si>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</si>
  <si>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</si>
  <si>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</si>
  <si>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</si>
  <si>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</si>
  <si>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</si>
  <si>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</si>
  <si>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</si>
  <si>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</si>
  <si>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</si>
  <si>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</si>
  <si>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</si>
  <si>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</si>
  <si>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</si>
  <si>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</si>
  <si>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</si>
  <si>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</si>
  <si>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</si>
  <si>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</si>
  <si>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</si>
  <si>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</si>
  <si>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</si>
  <si>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</si>
  <si>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</si>
  <si>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</si>
  <si>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</si>
  <si>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</si>
  <si>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</si>
  <si>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</si>
  <si>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</si>
  <si>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</si>
  <si>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</si>
  <si>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</si>
  <si>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</si>
  <si>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</si>
  <si>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</si>
  <si>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</si>
  <si>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</si>
  <si>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</si>
  <si>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</si>
  <si>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</si>
  <si>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</si>
  <si>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</si>
  <si>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</si>
  <si>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</si>
  <si>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</si>
  <si>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</si>
  <si>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</si>
  <si>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</si>
  <si>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</si>
  <si>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</si>
  <si>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</si>
  <si>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</si>
  <si>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</si>
  <si>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</si>
  <si>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</si>
  <si>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</si>
  <si>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</si>
  <si>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</si>
  <si>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</si>
  <si>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</si>
  <si>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</si>
  <si>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</si>
  <si>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</si>
  <si>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</si>
  <si>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</si>
  <si>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</si>
  <si>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</si>
  <si>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</si>
  <si>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</si>
  <si>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</si>
  <si>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</si>
  <si>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</si>
  <si>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</si>
  <si>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</si>
  <si>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</si>
  <si>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</si>
  <si>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</si>
  <si>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</si>
  <si>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</si>
  <si>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</si>
  <si>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</si>
  <si>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</si>
  <si>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</si>
  <si>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</si>
  <si>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</si>
  <si>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</si>
  <si>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</si>
  <si>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</si>
  <si>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</si>
  <si>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</si>
  <si>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</si>
  <si>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</si>
  <si>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</si>
  <si>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</si>
  <si>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</si>
  <si>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</si>
  <si>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</si>
  <si>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</si>
  <si>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</si>
  <si>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</si>
  <si>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</si>
  <si>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</si>
  <si>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</si>
  <si>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</si>
  <si>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</si>
  <si>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</si>
  <si>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</si>
  <si>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</si>
  <si>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</si>
  <si>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</si>
  <si>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</si>
  <si>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</si>
  <si>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</si>
  <si>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</si>
  <si>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</si>
  <si>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</si>
  <si>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</si>
  <si>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</si>
  <si>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</si>
  <si>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</si>
  <si>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</si>
  <si>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</si>
  <si>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</si>
  <si>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</si>
  <si>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</si>
  <si>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</si>
  <si>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</si>
  <si>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</si>
  <si>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</si>
  <si>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</si>
  <si>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</si>
  <si>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</si>
  <si>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</si>
  <si>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</si>
  <si>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</si>
  <si>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</si>
  <si>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</si>
  <si>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</si>
  <si>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</si>
  <si>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</si>
  <si>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</si>
  <si>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</si>
  <si>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</si>
  <si>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</si>
  <si>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</si>
  <si>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</si>
  <si>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</si>
  <si>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</si>
  <si>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</si>
  <si>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</si>
  <si>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</si>
  <si>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</si>
  <si>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</si>
  <si>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</si>
  <si>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</si>
  <si>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</si>
  <si>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</si>
  <si>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</si>
  <si>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</si>
  <si>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</si>
  <si>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</si>
  <si>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</si>
  <si>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</si>
  <si>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</si>
  <si>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</si>
  <si>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</si>
  <si>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</si>
  <si>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</si>
  <si>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</si>
  <si>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</si>
  <si>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</si>
  <si>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</si>
  <si>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</si>
  <si>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</si>
  <si>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</si>
  <si>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</si>
  <si>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</si>
  <si>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</si>
  <si>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</si>
  <si>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</si>
  <si>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</si>
  <si>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</si>
  <si>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</si>
  <si>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</si>
  <si>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</si>
  <si>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</si>
  <si>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</si>
  <si>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</si>
  <si>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</si>
  <si>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</si>
  <si>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</si>
  <si>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</si>
  <si>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</si>
  <si>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</si>
  <si>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</si>
  <si>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</si>
  <si>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</si>
  <si>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</si>
  <si>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</si>
  <si>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</si>
  <si>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</si>
  <si>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</si>
  <si>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</si>
  <si>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</si>
  <si>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</si>
  <si>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</si>
  <si>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</si>
  <si>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</si>
  <si>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</si>
  <si>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</si>
  <si>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</si>
  <si>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</si>
  <si>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</si>
  <si>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</si>
  <si>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</si>
  <si>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</si>
  <si>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</si>
  <si>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</si>
  <si>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</si>
  <si>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</si>
  <si>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</si>
  <si>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</si>
  <si>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</si>
  <si>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</si>
  <si>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</si>
  <si>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</si>
  <si>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</si>
  <si>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</si>
  <si>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</si>
  <si>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</si>
  <si>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</si>
  <si>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</si>
  <si>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</si>
  <si>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</si>
  <si>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</si>
  <si>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</si>
  <si>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</si>
  <si>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</si>
  <si>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</si>
  <si>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</si>
  <si>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</si>
  <si>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</si>
  <si>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</si>
  <si>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</si>
  <si>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</si>
  <si>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</si>
  <si>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</si>
  <si>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</si>
  <si>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</si>
  <si>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</si>
  <si>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</si>
  <si>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</si>
  <si>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</si>
  <si>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</si>
  <si>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</si>
  <si>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</si>
  <si>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</si>
  <si>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</si>
  <si>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</si>
  <si>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</si>
  <si>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</si>
  <si>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</si>
  <si>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</si>
  <si>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</si>
  <si>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</si>
  <si>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</si>
  <si>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</si>
  <si>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</si>
  <si>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</si>
  <si>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</si>
  <si>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</si>
  <si>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</si>
  <si>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</si>
  <si>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</si>
  <si>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</si>
  <si>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</si>
  <si>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</si>
  <si>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</si>
  <si>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</si>
  <si>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</si>
  <si>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</si>
  <si>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</si>
  <si>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</si>
  <si>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</si>
  <si>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</si>
  <si>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</si>
  <si>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</si>
  <si>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</si>
  <si>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</si>
  <si>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</si>
  <si>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</si>
  <si>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</si>
  <si>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</si>
  <si>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</si>
  <si>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</si>
  <si>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</si>
  <si>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</si>
  <si>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</si>
  <si>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</si>
  <si>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</si>
  <si>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</si>
  <si>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</si>
  <si>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</si>
  <si>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</si>
  <si>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</si>
  <si>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</si>
  <si>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</si>
  <si>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</si>
  <si>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</si>
  <si>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</si>
  <si>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</si>
  <si>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</si>
  <si>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</si>
  <si>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</si>
  <si>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</si>
  <si>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</si>
  <si>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</si>
  <si>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</si>
  <si>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</si>
  <si>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</si>
  <si>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</si>
  <si>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</si>
  <si>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</si>
  <si>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</si>
  <si>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</si>
  <si>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</si>
  <si>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</si>
  <si>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</si>
  <si>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</si>
  <si>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</si>
  <si>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</si>
  <si>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</si>
  <si>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</si>
  <si>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</si>
  <si>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</si>
  <si>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</si>
  <si>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</si>
  <si>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</si>
  <si>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</si>
  <si>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</si>
  <si>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</si>
  <si>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</si>
  <si>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</si>
  <si>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</si>
  <si>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</si>
  <si>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</si>
  <si>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</si>
  <si>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</si>
  <si>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</si>
  <si>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</si>
  <si>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</si>
  <si>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</si>
  <si>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</si>
  <si>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</si>
  <si>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</si>
  <si>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</si>
  <si>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</si>
  <si>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</si>
  <si>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</si>
  <si>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</si>
  <si>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</si>
  <si>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</si>
  <si>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</si>
  <si>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</si>
  <si>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</si>
  <si>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</si>
  <si>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</si>
  <si>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</si>
  <si>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</si>
  <si>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</si>
  <si>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</si>
  <si>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</si>
  <si>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</si>
  <si>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</si>
  <si>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</si>
  <si>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</si>
  <si>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</si>
  <si>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</si>
  <si>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</si>
  <si>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</si>
  <si>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</si>
  <si>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</si>
  <si>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</si>
  <si>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</si>
  <si>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</si>
  <si>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</si>
  <si>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</si>
  <si>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</si>
  <si>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</si>
  <si>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</si>
  <si>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</si>
  <si>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</si>
  <si>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</si>
  <si>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</si>
  <si>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</si>
  <si>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</si>
  <si>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</si>
  <si>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</si>
  <si>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</si>
  <si>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</si>
  <si>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</si>
  <si>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</si>
  <si>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</si>
  <si>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</si>
  <si>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</si>
  <si>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</si>
  <si>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</si>
  <si>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</si>
  <si>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</si>
  <si>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</si>
  <si>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</si>
  <si>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</si>
  <si>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</si>
  <si>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</si>
  <si>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</si>
  <si>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</si>
  <si>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</si>
  <si>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</si>
  <si>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</si>
  <si>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</si>
  <si>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</si>
  <si>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</si>
  <si>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</si>
  <si>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</si>
  <si>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</si>
  <si>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</si>
  <si>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</si>
  <si>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</si>
  <si>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</si>
  <si>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</si>
  <si>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</si>
  <si>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</si>
  <si>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</si>
  <si>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</si>
  <si>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</si>
  <si>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</si>
  <si>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</si>
  <si>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</si>
  <si>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</si>
  <si>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</si>
  <si>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</si>
  <si>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</si>
  <si>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</si>
  <si>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</si>
  <si>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</si>
  <si>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</si>
  <si>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</si>
  <si>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</si>
  <si>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</si>
  <si>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</si>
  <si>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</si>
  <si>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</si>
  <si>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</si>
  <si>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</si>
  <si>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</si>
  <si>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</si>
  <si>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</si>
  <si>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</si>
  <si>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</si>
  <si>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</si>
  <si>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</si>
  <si>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</si>
  <si>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</si>
  <si>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</si>
  <si>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</si>
  <si>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</si>
  <si>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</si>
  <si>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</si>
  <si>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</si>
  <si>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</si>
  <si>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</si>
  <si>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</si>
  <si>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</si>
  <si>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</si>
  <si>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</si>
  <si>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</si>
  <si>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</si>
  <si>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</si>
  <si>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</si>
  <si>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</si>
  <si>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</si>
  <si>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</si>
  <si>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</si>
  <si>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</si>
  <si>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</si>
  <si>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</si>
  <si>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</si>
  <si>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</si>
  <si>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</si>
  <si>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</si>
  <si>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</si>
  <si>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</si>
  <si>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</si>
  <si>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</si>
  <si>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</si>
  <si>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</si>
  <si>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</si>
  <si>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</si>
  <si>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</si>
  <si>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</si>
  <si>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</si>
  <si>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</si>
  <si>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</si>
  <si>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</si>
  <si>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</si>
  <si>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</si>
  <si>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</si>
  <si>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</si>
  <si>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</si>
  <si>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</si>
  <si>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</si>
  <si>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</si>
  <si>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</si>
  <si>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</si>
  <si>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</si>
  <si>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</si>
  <si>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</si>
  <si>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</si>
  <si>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</si>
  <si>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</si>
  <si>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</si>
  <si>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</si>
  <si>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</si>
  <si>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</si>
  <si>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</si>
  <si>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</si>
  <si>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</si>
  <si>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</si>
  <si>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</si>
  <si>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</si>
  <si>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</si>
  <si>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</si>
  <si>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</si>
  <si>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</si>
  <si>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</si>
  <si>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</si>
  <si>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</si>
  <si>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</si>
  <si>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</si>
  <si>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</si>
  <si>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</si>
  <si>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</si>
  <si>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</si>
  <si>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</si>
  <si>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</si>
  <si>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</si>
  <si>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</si>
  <si>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</si>
  <si>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</si>
  <si>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</si>
  <si>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</si>
  <si>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</si>
  <si>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</si>
  <si>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</si>
  <si>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</si>
  <si>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</si>
  <si>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</si>
  <si>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</si>
  <si>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</si>
  <si>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</si>
  <si>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</si>
  <si>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</si>
  <si>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</si>
  <si>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</si>
  <si>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</si>
  <si>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</si>
  <si>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</si>
  <si>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</si>
  <si>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</si>
  <si>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</si>
  <si>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</si>
  <si>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</si>
  <si>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</si>
  <si>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</si>
  <si>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</si>
  <si>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</si>
  <si>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</si>
  <si>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</si>
  <si>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</si>
  <si>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</si>
  <si>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</si>
  <si>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</si>
  <si>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</si>
  <si>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</si>
  <si>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</si>
  <si>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</si>
  <si>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</si>
  <si>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</si>
  <si>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</si>
  <si>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</si>
  <si>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</si>
  <si>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</si>
  <si>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</si>
  <si>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</si>
  <si>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</si>
  <si>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</si>
  <si>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</si>
  <si>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</si>
  <si>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</si>
  <si>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</si>
  <si>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</si>
  <si>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</si>
  <si>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</si>
  <si>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</si>
  <si>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</si>
  <si>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</si>
  <si>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</si>
  <si>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</si>
  <si>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</si>
  <si>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</si>
  <si>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</si>
  <si>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</si>
  <si>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</si>
  <si>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</si>
  <si>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</si>
  <si>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</si>
  <si>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</si>
  <si>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</si>
  <si>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</si>
  <si>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</si>
  <si>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</si>
  <si>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</si>
  <si>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</si>
  <si>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</si>
  <si>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</si>
  <si>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</si>
  <si>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</si>
  <si>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</si>
  <si>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</si>
  <si>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</si>
  <si>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</si>
  <si>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</si>
  <si>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</si>
  <si>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</si>
  <si>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</si>
  <si>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</si>
  <si>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</si>
  <si>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</si>
  <si>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</si>
  <si>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</si>
  <si>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</si>
  <si>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</si>
  <si>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</si>
  <si>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</si>
  <si>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</si>
  <si>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</si>
  <si>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</si>
  <si>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</si>
  <si>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</si>
  <si>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</si>
  <si>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</si>
  <si>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</si>
  <si>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</si>
  <si>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</si>
  <si>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</si>
  <si>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</si>
  <si>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</si>
  <si>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</si>
  <si>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</si>
  <si>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</si>
  <si>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</si>
  <si>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</si>
  <si>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</si>
  <si>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</si>
  <si>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</si>
  <si>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</si>
  <si>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</si>
  <si>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</si>
  <si>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</si>
  <si>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</si>
  <si>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</si>
  <si>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</si>
  <si>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</si>
  <si>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</si>
  <si>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</si>
  <si>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</si>
  <si>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</si>
  <si>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</si>
  <si>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</si>
  <si>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</si>
  <si>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</si>
  <si>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</si>
  <si>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</si>
  <si>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</si>
  <si>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</si>
  <si>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</si>
  <si>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</si>
  <si>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</si>
  <si>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</si>
  <si>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</si>
  <si>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</si>
  <si>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</si>
  <si>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</si>
  <si>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</si>
  <si>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</si>
  <si>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</si>
  <si>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</si>
  <si>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</si>
  <si>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</si>
  <si>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</si>
  <si>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</si>
  <si>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</si>
  <si>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</si>
  <si>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</si>
  <si>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</si>
  <si>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</si>
  <si>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</si>
  <si>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</si>
  <si>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</si>
  <si>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</si>
  <si>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</si>
  <si>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</si>
  <si>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</si>
  <si>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</si>
  <si>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</si>
  <si>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</si>
  <si>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</si>
  <si>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</si>
  <si>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</si>
  <si>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</si>
  <si>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</si>
  <si>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</si>
  <si>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</si>
  <si>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</si>
  <si>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</si>
  <si>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</si>
  <si>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</si>
  <si>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</si>
  <si>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</si>
  <si>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</si>
  <si>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</si>
  <si>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</si>
  <si>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</si>
  <si>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</si>
  <si>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</si>
  <si>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</si>
  <si>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</si>
  <si>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</si>
  <si>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</si>
  <si>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</si>
  <si>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</si>
  <si>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</si>
  <si>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</si>
  <si>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</si>
  <si>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</si>
  <si>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</si>
  <si>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</si>
  <si>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</si>
  <si>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</si>
  <si>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</si>
  <si>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</si>
  <si>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</si>
  <si>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</si>
  <si>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</si>
  <si>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</si>
  <si>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</si>
  <si>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</si>
  <si>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</si>
  <si>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</si>
  <si>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</si>
  <si>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</si>
  <si>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</si>
  <si>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</si>
  <si>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</si>
  <si>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</si>
  <si>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</si>
  <si>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</si>
  <si>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</si>
  <si>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</si>
  <si>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</si>
  <si>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</si>
  <si>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</si>
  <si>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</si>
  <si>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</si>
  <si>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</si>
  <si>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</si>
  <si>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</si>
  <si>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</si>
  <si>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</si>
  <si>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</si>
  <si>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</si>
  <si>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</si>
  <si>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</si>
  <si>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</si>
  <si>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</si>
  <si>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</si>
  <si>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</si>
  <si>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</si>
  <si>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</si>
  <si>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</si>
  <si>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</si>
  <si>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</si>
  <si>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</si>
  <si>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</si>
  <si>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</si>
  <si>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</si>
  <si>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</si>
  <si>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</si>
  <si>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</si>
  <si>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</si>
  <si>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</si>
  <si>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</si>
  <si>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</si>
  <si>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</si>
  <si>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</si>
  <si>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</si>
  <si>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</si>
  <si>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</si>
  <si>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</si>
  <si>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</si>
  <si>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</si>
  <si>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</si>
  <si>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</si>
  <si>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</si>
  <si>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</si>
  <si>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</si>
  <si>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</si>
  <si>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</si>
  <si>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</si>
  <si>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</si>
  <si>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</si>
  <si>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</si>
  <si>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</si>
  <si>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</si>
  <si>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</si>
  <si>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</si>
  <si>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</si>
  <si>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</si>
  <si>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</si>
  <si>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</si>
  <si>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</si>
  <si>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</si>
  <si>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</si>
  <si>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</si>
  <si>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</si>
  <si>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</si>
  <si>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</si>
  <si>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</si>
  <si>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</si>
  <si>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</si>
  <si>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</si>
  <si>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</si>
  <si>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</si>
  <si>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</si>
  <si>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</si>
  <si>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</si>
  <si>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</si>
  <si>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</si>
  <si>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</si>
  <si>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</si>
  <si>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</si>
  <si>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</si>
  <si>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</si>
  <si>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</si>
  <si>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</si>
  <si>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</si>
  <si>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</si>
  <si>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</si>
  <si>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</si>
  <si>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</si>
  <si>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</si>
  <si>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</si>
  <si>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</si>
  <si>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</si>
  <si>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</si>
  <si>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</si>
  <si>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</si>
  <si>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</si>
  <si>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</si>
  <si>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</si>
  <si>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</si>
  <si>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</si>
  <si>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</si>
  <si>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</si>
  <si>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</si>
  <si>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</si>
  <si>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</si>
  <si>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</si>
  <si>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</si>
  <si>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</si>
  <si>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</si>
  <si>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</si>
  <si>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</si>
  <si>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</si>
  <si>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</si>
  <si>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</si>
  <si>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</si>
  <si>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</si>
  <si>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</si>
  <si>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</si>
  <si>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</si>
  <si>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</si>
  <si>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</si>
  <si>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</si>
  <si>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</si>
  <si>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</si>
  <si>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</si>
  <si>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</si>
  <si>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</si>
  <si>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</si>
  <si>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</si>
  <si>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</si>
  <si>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</si>
  <si>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</si>
  <si>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</si>
  <si>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</si>
  <si>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</si>
  <si>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</si>
  <si>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</si>
  <si>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</si>
  <si>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</si>
  <si>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</si>
  <si>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</si>
  <si>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</si>
  <si>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</si>
  <si>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</si>
  <si>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</si>
  <si>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</si>
  <si>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</si>
  <si>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</si>
  <si>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</si>
  <si>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</si>
  <si>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</si>
  <si>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</si>
  <si>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</si>
  <si>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</si>
  <si>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</si>
  <si>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</si>
  <si>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</si>
  <si>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</si>
  <si>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</si>
  <si>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</si>
  <si>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</si>
  <si>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</si>
  <si>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</si>
  <si>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</si>
  <si>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</si>
  <si>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</si>
  <si>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</si>
  <si>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</si>
  <si>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</si>
  <si>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</si>
  <si>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</si>
  <si>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</si>
  <si>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</si>
  <si>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</si>
  <si>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</si>
  <si>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</si>
  <si>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</si>
  <si>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</si>
  <si>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</si>
  <si>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</si>
  <si>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</si>
  <si>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</si>
  <si>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</si>
  <si>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</si>
  <si>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</si>
  <si>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</si>
  <si>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</si>
  <si>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</si>
  <si>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</si>
  <si>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</si>
  <si>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</si>
  <si>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</si>
  <si>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</si>
  <si>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</si>
  <si>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</si>
  <si>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</si>
  <si>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</si>
  <si>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</si>
  <si>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</si>
  <si>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</si>
  <si>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</si>
  <si>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</si>
  <si>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</si>
  <si>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</si>
  <si>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</si>
  <si>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</si>
  <si>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</si>
  <si>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</si>
  <si>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</si>
  <si>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</si>
  <si>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</si>
  <si>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</si>
  <si>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</si>
  <si>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</si>
  <si>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</si>
  <si>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</si>
  <si>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</si>
  <si>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</si>
  <si>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</si>
  <si>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</si>
  <si>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</si>
  <si>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</si>
  <si>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</si>
  <si>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</si>
  <si>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</si>
  <si>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</si>
  <si>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</si>
  <si>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</si>
  <si>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</si>
  <si>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</si>
  <si>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</si>
  <si>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</si>
  <si>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</si>
  <si>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</si>
  <si>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</si>
  <si>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</si>
  <si>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</si>
  <si>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</si>
  <si>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</si>
  <si>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</si>
  <si>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</si>
  <si>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</si>
  <si>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</si>
  <si>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</si>
  <si>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</si>
  <si>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</si>
  <si>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</si>
  <si>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</si>
  <si>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</si>
  <si>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</si>
  <si>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</si>
  <si>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</si>
  <si>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</si>
  <si>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</si>
  <si>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</si>
  <si>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</si>
  <si>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</si>
  <si>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</si>
  <si>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</si>
  <si>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</si>
  <si>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</si>
  <si>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</si>
  <si>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</si>
  <si>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</si>
  <si>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</si>
  <si>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</si>
  <si>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</si>
  <si>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</si>
  <si>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</si>
  <si>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</si>
  <si>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</si>
  <si>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</si>
  <si>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</si>
  <si>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</si>
  <si>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</si>
  <si>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</si>
  <si>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</si>
  <si>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</si>
  <si>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</si>
  <si>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</si>
  <si>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</si>
  <si>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</si>
  <si>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</si>
  <si>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</si>
  <si>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</si>
  <si>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</si>
  <si>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</si>
  <si>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</si>
  <si>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</si>
  <si>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</si>
  <si>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</si>
  <si>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</si>
  <si>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</si>
  <si>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</si>
  <si>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</si>
  <si>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</si>
  <si>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</si>
  <si>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</si>
  <si>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</si>
  <si>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</si>
  <si>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</si>
  <si>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</si>
  <si>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</si>
  <si>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</si>
  <si>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</si>
  <si>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</si>
  <si>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</si>
  <si>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</si>
  <si>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</si>
  <si>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</si>
  <si>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</si>
  <si>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</si>
  <si>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</si>
  <si>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</si>
  <si>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</si>
  <si>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</si>
  <si>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</si>
  <si>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</si>
  <si>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</si>
  <si>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</si>
  <si>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</si>
  <si>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</si>
  <si>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</si>
  <si>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</si>
  <si>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</si>
  <si>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</si>
  <si>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</si>
  <si>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</si>
  <si>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</si>
  <si>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</si>
  <si>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</si>
  <si>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</si>
  <si>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</si>
  <si>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</si>
  <si>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</si>
  <si>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</si>
  <si>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</si>
  <si>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</si>
  <si>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</si>
  <si>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</si>
  <si>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</si>
  <si>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</si>
  <si>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</si>
  <si>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</si>
  <si>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</si>
  <si>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</si>
  <si>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</si>
  <si>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</si>
  <si>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</si>
  <si>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</si>
  <si>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</si>
  <si>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</si>
  <si>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</si>
  <si>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</si>
  <si>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</si>
  <si>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</si>
  <si>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</si>
  <si>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</si>
  <si>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</si>
  <si>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</si>
  <si>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</si>
  <si>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</si>
  <si>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</si>
  <si>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</si>
  <si>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</si>
  <si>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</si>
  <si>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</si>
  <si>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</si>
  <si>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</si>
  <si>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</si>
  <si>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</si>
  <si>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</si>
  <si>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</si>
  <si>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</si>
  <si>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</si>
  <si>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</si>
  <si>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</si>
  <si>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</si>
  <si>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</si>
  <si>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</si>
  <si>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</si>
  <si>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</si>
  <si>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</si>
  <si>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</si>
  <si>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</si>
  <si>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</si>
  <si>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</si>
  <si>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</si>
  <si>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</si>
  <si>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</si>
  <si>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</si>
  <si>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</si>
  <si>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</si>
  <si>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</si>
  <si>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</si>
  <si>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</si>
  <si>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</si>
  <si>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</si>
  <si>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</si>
  <si>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</si>
  <si>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</si>
  <si>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</si>
  <si>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</si>
  <si>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</si>
  <si>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</si>
  <si>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</si>
  <si>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</si>
  <si>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</si>
  <si>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</si>
  <si>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</si>
  <si>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</si>
  <si>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</si>
  <si>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</si>
  <si>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</si>
  <si>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</si>
  <si>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</si>
  <si>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</si>
  <si>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</si>
  <si>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</si>
  <si>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</si>
  <si>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</si>
  <si>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</si>
  <si>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</si>
  <si>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</si>
  <si>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</si>
  <si>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</si>
  <si>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</si>
  <si>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</si>
  <si>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</si>
  <si>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</si>
  <si>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</si>
  <si>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</si>
  <si>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</si>
  <si>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</si>
  <si>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</si>
  <si>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</si>
  <si>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</si>
  <si>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</si>
  <si>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</si>
  <si>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</si>
  <si>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</si>
  <si>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</si>
  <si>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</si>
  <si>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</si>
  <si>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</si>
  <si>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</si>
  <si>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</si>
  <si>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</si>
  <si>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</si>
  <si>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</si>
  <si>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</si>
  <si>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</si>
  <si>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</si>
  <si>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</si>
  <si>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</si>
  <si>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</si>
  <si>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</si>
  <si>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</si>
  <si>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</si>
  <si>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</si>
  <si>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</si>
  <si>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</si>
  <si>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</si>
  <si>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</si>
  <si>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</si>
  <si>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</si>
  <si>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</si>
  <si>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</si>
  <si>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</si>
  <si>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</si>
  <si>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</si>
  <si>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</si>
  <si>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</si>
  <si>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</si>
  <si>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</si>
  <si>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</si>
  <si>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</si>
  <si>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</si>
  <si>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</si>
  <si>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</si>
  <si>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</si>
  <si>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</si>
  <si>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</si>
  <si>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</si>
  <si>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</si>
  <si>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</si>
  <si>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</si>
  <si>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</si>
  <si>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</si>
  <si>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</si>
  <si>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</si>
  <si>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</si>
  <si>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</si>
  <si>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</si>
  <si>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</si>
  <si>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</si>
  <si>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</si>
  <si>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</si>
  <si>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</si>
  <si>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</si>
  <si>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</si>
  <si>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</si>
  <si>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</si>
  <si>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</si>
  <si>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</si>
  <si>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</si>
  <si>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</si>
  <si>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</si>
  <si>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</si>
  <si>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</si>
  <si>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</si>
  <si>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</si>
  <si>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</si>
  <si>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</si>
  <si>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</si>
  <si>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</si>
  <si>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</si>
  <si>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</si>
  <si>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</si>
  <si>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</si>
  <si>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</si>
  <si>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</si>
  <si>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</si>
  <si>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</si>
  <si>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</si>
  <si>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</si>
  <si>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</si>
  <si>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</si>
  <si>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</si>
  <si>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</si>
  <si>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</si>
  <si>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</si>
  <si>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</si>
  <si>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</si>
  <si>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</si>
  <si>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</si>
  <si>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</si>
  <si>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</si>
  <si>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</si>
  <si>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</si>
  <si>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</si>
  <si>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</si>
  <si>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</si>
  <si>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</si>
  <si>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</si>
  <si>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</si>
  <si>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</si>
  <si>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</si>
  <si>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</si>
  <si>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</si>
  <si>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</si>
  <si>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</si>
  <si>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</si>
  <si>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</si>
  <si>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</si>
  <si>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</si>
  <si>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</si>
  <si>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</si>
  <si>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</si>
  <si>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</si>
  <si>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</si>
  <si>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</si>
  <si>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</si>
  <si>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</si>
  <si>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</si>
  <si>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</si>
  <si>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</si>
  <si>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</si>
  <si>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</si>
  <si>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</si>
  <si>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</si>
  <si>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</si>
  <si>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</si>
  <si>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</si>
  <si>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</si>
  <si>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</si>
  <si>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</si>
  <si>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</si>
  <si>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</si>
  <si>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</si>
  <si>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</si>
  <si>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</si>
  <si>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</si>
  <si>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</si>
  <si>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</si>
  <si>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</si>
  <si>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</si>
  <si>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</si>
  <si>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</si>
  <si>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</si>
  <si>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</si>
  <si>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</si>
  <si>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</si>
  <si>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</si>
  <si>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</si>
  <si>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</si>
  <si>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</si>
  <si>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</si>
  <si>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</si>
  <si>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</si>
  <si>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</si>
  <si>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</si>
  <si>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</si>
  <si>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</si>
  <si>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</si>
  <si>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</si>
  <si>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</si>
  <si>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</si>
  <si>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</si>
  <si>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</si>
  <si>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</si>
  <si>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</si>
  <si>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</si>
  <si>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</si>
  <si>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</si>
  <si>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</si>
  <si>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</si>
  <si>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</si>
  <si>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</si>
  <si>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</si>
  <si>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</si>
  <si>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</si>
  <si>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</si>
  <si>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</si>
  <si>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</si>
  <si>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</si>
  <si>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</si>
  <si>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</si>
  <si>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</si>
  <si>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</si>
  <si>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</si>
  <si>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</si>
  <si>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</si>
  <si>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</si>
  <si>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</si>
  <si>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</si>
  <si>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</si>
  <si>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</si>
  <si>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</si>
  <si>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</si>
  <si>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</si>
  <si>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</si>
  <si>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</si>
  <si>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</si>
  <si>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</si>
  <si>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</si>
  <si>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</si>
  <si>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</si>
  <si>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</si>
  <si>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</si>
  <si>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</si>
  <si>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</si>
  <si>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</si>
  <si>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</si>
  <si>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</si>
  <si>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</si>
  <si>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</si>
  <si>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</si>
  <si>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</si>
  <si>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</si>
  <si>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</si>
  <si>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</si>
  <si>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</si>
  <si>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</si>
  <si>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</si>
  <si>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</si>
  <si>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</si>
  <si>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</si>
  <si>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</si>
  <si>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</si>
  <si>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</si>
  <si>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</si>
  <si>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</si>
  <si>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</si>
  <si>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</si>
  <si>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</si>
  <si>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</si>
  <si>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</si>
  <si>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</si>
  <si>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</si>
  <si>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</si>
  <si>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</si>
  <si>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</si>
  <si>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</si>
  <si>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</si>
  <si>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</si>
  <si>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</si>
  <si>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</si>
  <si>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</si>
  <si>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</si>
  <si>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</si>
  <si>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</si>
  <si>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</si>
  <si>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</si>
  <si>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</si>
  <si>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</si>
  <si>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</si>
  <si>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</si>
  <si>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</si>
  <si>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</si>
  <si>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</si>
  <si>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</si>
  <si>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</si>
  <si>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</si>
  <si>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</si>
  <si>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</si>
  <si>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</si>
  <si>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</si>
  <si>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</si>
  <si>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</si>
  <si>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</si>
  <si>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</si>
  <si>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</si>
  <si>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</si>
  <si>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</si>
  <si>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</si>
  <si>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</si>
  <si>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</si>
  <si>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</si>
  <si>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</si>
  <si>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</si>
  <si>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</si>
  <si>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</si>
  <si>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</si>
  <si>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</si>
  <si>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</si>
  <si>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</si>
  <si>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</si>
  <si>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</si>
  <si>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</si>
  <si>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</si>
  <si>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</si>
  <si>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</si>
  <si>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</si>
  <si>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</si>
  <si>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</si>
  <si>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</si>
  <si>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</si>
  <si>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</si>
  <si>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</si>
  <si>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</si>
  <si>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</si>
  <si>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</si>
  <si>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</si>
  <si>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</si>
  <si>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</si>
  <si>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</si>
  <si>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</si>
  <si>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</si>
  <si>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</si>
  <si>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</si>
  <si>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</si>
  <si>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</si>
  <si>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</si>
  <si>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</si>
  <si>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</si>
  <si>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</si>
  <si>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</si>
  <si>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</si>
  <si>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</si>
  <si>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</si>
  <si>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</si>
  <si>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</si>
  <si>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</si>
  <si>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</si>
  <si>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</si>
  <si>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</si>
  <si>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</si>
  <si>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</si>
  <si>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</si>
  <si>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</si>
  <si>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</si>
  <si>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</si>
  <si>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</si>
  <si>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</si>
  <si>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</si>
  <si>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</si>
  <si>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</si>
  <si>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</si>
  <si>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</si>
  <si>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</si>
  <si>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</si>
  <si>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</si>
  <si>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</si>
  <si>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</si>
  <si>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</si>
  <si>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</si>
  <si>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</si>
  <si>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</si>
  <si>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</si>
  <si>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</si>
  <si>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</si>
  <si>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</si>
  <si>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</si>
  <si>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</si>
  <si>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</si>
  <si>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</si>
  <si>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</si>
  <si>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</si>
  <si>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</si>
  <si>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</si>
  <si>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</si>
  <si>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</si>
  <si>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</si>
  <si>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</si>
  <si>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</si>
  <si>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</si>
  <si>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</si>
  <si>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</si>
  <si>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</si>
  <si>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</si>
  <si>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</si>
  <si>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</si>
  <si>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</si>
  <si>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</si>
  <si>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</si>
  <si>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</si>
  <si>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</si>
  <si>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</si>
  <si>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</si>
  <si>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</si>
  <si>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</si>
  <si>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</si>
  <si>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</si>
  <si>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</si>
  <si>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</si>
  <si>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</si>
  <si>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</si>
  <si>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</si>
  <si>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</si>
  <si>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</si>
  <si>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</si>
  <si>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</si>
  <si>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</si>
  <si>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</si>
  <si>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</si>
  <si>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</si>
  <si>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</si>
  <si>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</si>
  <si>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</si>
  <si>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</si>
  <si>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</si>
  <si>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</si>
  <si>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</si>
  <si>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</si>
  <si>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</si>
  <si>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</si>
  <si>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</si>
  <si>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</si>
  <si>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</si>
  <si>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</si>
  <si>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</si>
  <si>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</si>
  <si>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</si>
  <si>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</si>
  <si>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</si>
  <si>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</si>
  <si>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</si>
  <si>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</si>
  <si>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</si>
  <si>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</si>
  <si>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</si>
  <si>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</si>
  <si>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</si>
  <si>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</si>
  <si>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</si>
  <si>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</si>
  <si>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</si>
  <si>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</si>
  <si>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</si>
  <si>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</si>
  <si>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</si>
  <si>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</si>
  <si>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</si>
  <si>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</si>
  <si>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</si>
  <si>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</si>
  <si>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</si>
  <si>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</si>
  <si>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</si>
  <si>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</si>
  <si>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</si>
  <si>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</si>
  <si>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</si>
  <si>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</si>
  <si>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</si>
  <si>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</si>
  <si>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</si>
  <si>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</si>
  <si>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</si>
  <si>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</si>
  <si>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</si>
  <si>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</si>
  <si>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</si>
  <si>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</si>
  <si>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</si>
  <si>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</si>
  <si>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</si>
  <si>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</si>
  <si>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</si>
  <si>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</si>
  <si>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</si>
  <si>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</si>
  <si>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</si>
  <si>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</si>
  <si>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</si>
  <si>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</si>
  <si>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</si>
  <si>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</si>
  <si>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</si>
  <si>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</si>
  <si>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</si>
  <si>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</si>
  <si>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</si>
  <si>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</si>
  <si>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</si>
  <si>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</si>
  <si>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</si>
  <si>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</si>
  <si>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</si>
  <si>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</si>
  <si>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</si>
  <si>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</si>
  <si>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</si>
  <si>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</si>
  <si>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</si>
  <si>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</si>
  <si>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</si>
  <si>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</si>
  <si>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</si>
  <si>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</si>
  <si>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</si>
  <si>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</si>
  <si>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</si>
  <si>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</si>
  <si>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</si>
  <si>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</si>
  <si>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</si>
  <si>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</si>
  <si>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</si>
  <si>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</si>
  <si>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</si>
  <si>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</si>
  <si>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</si>
  <si>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</si>
  <si>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</si>
  <si>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</si>
  <si>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</si>
  <si>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</si>
  <si>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</si>
  <si>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</si>
  <si>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</si>
  <si>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</si>
  <si>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</si>
  <si>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</si>
  <si>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</si>
  <si>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</si>
  <si>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</si>
  <si>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</si>
  <si>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</si>
  <si>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</si>
  <si>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</si>
  <si>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</si>
  <si>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</si>
  <si>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</si>
  <si>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</si>
  <si>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</si>
  <si>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</si>
  <si>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</si>
  <si>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</si>
  <si>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</si>
  <si>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</si>
  <si>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</si>
  <si>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</si>
  <si>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</si>
  <si>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</si>
  <si>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</si>
  <si>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</si>
  <si>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</si>
  <si>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</si>
  <si>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</si>
  <si>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</si>
  <si>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</si>
  <si>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</si>
  <si>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</si>
  <si>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</si>
  <si>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</si>
  <si>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</si>
  <si>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</si>
  <si>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</si>
  <si>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</si>
  <si>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</si>
  <si>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</si>
  <si>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</si>
  <si>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</si>
  <si>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</si>
  <si>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</si>
  <si>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</si>
  <si>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</si>
  <si>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</si>
  <si>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</si>
  <si>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</si>
  <si>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</si>
  <si>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</si>
  <si>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</si>
  <si>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</si>
  <si>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</si>
  <si>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</si>
  <si>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</si>
  <si>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</si>
  <si>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</si>
  <si>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</si>
  <si>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</si>
  <si>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</si>
  <si>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</si>
  <si>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</si>
  <si>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</si>
  <si>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</si>
  <si>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</si>
  <si>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</si>
  <si>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</si>
  <si>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</si>
  <si>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</si>
  <si>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</si>
  <si>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</si>
  <si>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</si>
  <si>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</si>
  <si>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</si>
  <si>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</si>
  <si>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</si>
  <si>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</si>
  <si>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</si>
  <si>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</si>
  <si>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</si>
  <si>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</si>
  <si>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</si>
  <si>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</si>
  <si>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</si>
  <si>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</si>
  <si>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</si>
  <si>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</si>
  <si>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</si>
  <si>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</si>
  <si>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</si>
  <si>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</si>
  <si>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</si>
  <si>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</si>
  <si>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</si>
  <si>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</si>
  <si>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</si>
  <si>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</si>
  <si>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</si>
  <si>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</si>
  <si>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</si>
  <si>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</si>
  <si>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</si>
  <si>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</si>
  <si>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</si>
  <si>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</si>
  <si>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</si>
  <si>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</si>
  <si>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</si>
  <si>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</si>
  <si>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</si>
  <si>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</si>
  <si>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</si>
  <si>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</si>
  <si>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</si>
  <si>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</si>
  <si>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</si>
  <si>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</si>
  <si>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</si>
  <si>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</si>
  <si>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</si>
  <si>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</si>
  <si>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</si>
  <si>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</si>
  <si>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</si>
  <si>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</si>
  <si>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</si>
  <si>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</si>
  <si>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</si>
  <si>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</si>
  <si>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</si>
  <si>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</si>
  <si>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</si>
  <si>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</si>
  <si>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</si>
  <si>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</si>
  <si>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</si>
  <si>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</si>
  <si>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</si>
  <si>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</si>
  <si>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</si>
  <si>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</si>
  <si>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</si>
  <si>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</si>
  <si>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</si>
  <si>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</si>
  <si>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</si>
  <si>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</si>
  <si>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</si>
  <si>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</si>
  <si>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</si>
  <si>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</si>
  <si>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</si>
  <si>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</si>
  <si>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</si>
  <si>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</si>
  <si>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</si>
  <si>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</si>
  <si>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</si>
  <si>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</si>
  <si>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</si>
  <si>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</si>
  <si>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</si>
  <si>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</si>
  <si>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</si>
  <si>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</si>
  <si>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</si>
  <si>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</si>
  <si>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</si>
  <si>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</si>
  <si>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</si>
  <si>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</si>
  <si>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</si>
  <si>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</si>
  <si>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</si>
  <si>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</si>
  <si>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</si>
  <si>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</si>
  <si>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</si>
  <si>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</si>
  <si>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</si>
  <si>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</si>
  <si>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</si>
  <si>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</si>
  <si>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</si>
  <si>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</si>
  <si>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</si>
  <si>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</si>
  <si>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</si>
  <si>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</si>
  <si>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</si>
  <si>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</si>
  <si>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</si>
  <si>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</si>
  <si>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</si>
  <si>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</si>
  <si>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</si>
  <si>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</si>
  <si>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</si>
  <si>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</si>
  <si>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</si>
  <si>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</si>
  <si>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</si>
  <si>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</si>
  <si>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</si>
  <si>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</si>
  <si>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</si>
  <si>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</si>
  <si>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</si>
  <si>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</si>
  <si>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</si>
  <si>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</si>
  <si>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</si>
  <si>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</si>
  <si>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</si>
  <si>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</si>
  <si>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</si>
  <si>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</si>
  <si>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</si>
  <si>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</si>
  <si>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</si>
  <si>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</si>
  <si>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</si>
  <si>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</si>
  <si>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</si>
  <si>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</si>
  <si>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</si>
  <si>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</si>
  <si>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</si>
  <si>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</si>
  <si>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</si>
  <si>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</si>
  <si>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</si>
  <si>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</si>
  <si>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</si>
  <si>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</si>
  <si>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</si>
  <si>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</si>
  <si>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</si>
  <si>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</si>
  <si>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</si>
  <si>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</si>
  <si>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</si>
  <si>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</si>
  <si>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</si>
  <si>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</si>
  <si>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</si>
  <si>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</si>
  <si>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</si>
  <si>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</si>
  <si>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</si>
  <si>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</si>
  <si>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</si>
  <si>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</si>
  <si>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</si>
  <si>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</si>
  <si>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</si>
  <si>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</si>
  <si>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</si>
  <si>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</si>
  <si>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</si>
  <si>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</si>
  <si>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</si>
  <si>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</si>
  <si>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</si>
  <si>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</si>
  <si>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</si>
  <si>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</si>
  <si>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</si>
  <si>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</si>
  <si>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</si>
  <si>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</si>
  <si>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</si>
  <si>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</si>
  <si>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</si>
  <si>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</si>
  <si>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</si>
  <si>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</si>
  <si>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</si>
  <si>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</si>
  <si>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</si>
  <si>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</si>
  <si>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</si>
  <si>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</si>
  <si>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</si>
  <si>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</si>
  <si>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</si>
  <si>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</si>
  <si>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</si>
  <si>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</si>
  <si>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</si>
  <si>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</si>
  <si>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</si>
  <si>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</si>
  <si>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</si>
  <si>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</si>
  <si>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</si>
  <si>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</si>
  <si>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</si>
  <si>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</si>
  <si>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</si>
  <si>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</si>
  <si>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</si>
  <si>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</si>
  <si>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</si>
  <si>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</si>
  <si>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</si>
  <si>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</si>
  <si>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</si>
  <si>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</si>
  <si>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</si>
  <si>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</si>
  <si>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</si>
  <si>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</si>
  <si>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</si>
  <si>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</si>
  <si>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</si>
  <si>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</si>
  <si>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</si>
  <si>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</si>
  <si>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</si>
  <si>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</si>
  <si>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</si>
  <si>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</si>
  <si>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</si>
  <si>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</si>
  <si>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</si>
  <si>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</si>
  <si>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</si>
  <si>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</si>
  <si>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</si>
  <si>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</si>
  <si>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</si>
  <si>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</si>
  <si>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</si>
  <si>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</si>
  <si>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</si>
  <si>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</si>
  <si>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</si>
  <si>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</si>
  <si>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</si>
  <si>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</si>
  <si>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</si>
  <si>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</si>
  <si>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</si>
  <si>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</si>
  <si>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</si>
  <si>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</si>
  <si>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</si>
  <si>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</si>
  <si>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</si>
  <si>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</si>
  <si>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</si>
  <si>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</si>
  <si>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</si>
  <si>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</si>
  <si>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</si>
  <si>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</si>
  <si>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</si>
  <si>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</si>
  <si>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</si>
  <si>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</si>
  <si>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</si>
  <si>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</si>
  <si>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</si>
  <si>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</si>
  <si>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</si>
  <si>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</si>
  <si>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</si>
  <si>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</si>
  <si>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</si>
  <si>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</si>
  <si>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</si>
  <si>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</si>
  <si>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</si>
  <si>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</si>
  <si>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</si>
  <si>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</si>
  <si>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</si>
  <si>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</si>
  <si>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</si>
  <si>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</si>
  <si>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</si>
  <si>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</si>
  <si>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</si>
  <si>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</si>
  <si>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</si>
  <si>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</si>
  <si>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</si>
  <si>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</si>
  <si>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</si>
  <si>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</si>
  <si>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</si>
  <si>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</si>
  <si>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</si>
  <si>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</si>
  <si>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</si>
  <si>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</si>
  <si>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</si>
  <si>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</si>
  <si>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</si>
  <si>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</si>
  <si>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</si>
  <si>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</si>
  <si>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</si>
  <si>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</si>
  <si>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</si>
  <si>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</si>
  <si>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</si>
  <si>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</si>
  <si>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</si>
  <si>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</si>
  <si>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</si>
  <si>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</si>
  <si>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</si>
  <si>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</si>
  <si>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</si>
  <si>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</si>
  <si>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</si>
  <si>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</si>
  <si>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</si>
  <si>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</si>
  <si>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</si>
  <si>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</si>
  <si>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</si>
  <si>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</si>
  <si>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</si>
  <si>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</si>
  <si>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</si>
  <si>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</si>
  <si>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</si>
  <si>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</si>
  <si>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</si>
  <si>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</si>
  <si>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</si>
  <si>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</si>
  <si>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</si>
  <si>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</si>
  <si>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</si>
  <si>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</si>
  <si>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</si>
  <si>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</si>
  <si>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</si>
  <si>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</si>
  <si>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</si>
  <si>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</si>
  <si>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</si>
  <si>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</si>
  <si>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</si>
  <si>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</si>
  <si>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</si>
  <si>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</si>
  <si>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</si>
  <si>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</si>
  <si>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</si>
  <si>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</si>
  <si>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</si>
  <si>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</si>
  <si>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</si>
  <si>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</si>
  <si>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</si>
  <si>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</si>
  <si>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</si>
  <si>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</si>
  <si>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</si>
  <si>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</si>
  <si>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</si>
  <si>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</si>
  <si>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</si>
  <si>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</si>
  <si>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</si>
  <si>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</si>
  <si>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</si>
  <si>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</si>
  <si>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</si>
  <si>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</si>
  <si>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</si>
  <si>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</si>
  <si>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</si>
  <si>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</si>
  <si>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</si>
  <si>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</si>
  <si>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</si>
  <si>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</si>
  <si>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</si>
  <si>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</si>
  <si>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</si>
  <si>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</si>
  <si>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</si>
  <si>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</si>
  <si>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</si>
  <si>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</si>
  <si>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</si>
  <si>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</si>
  <si>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</si>
  <si>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</si>
  <si>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</si>
  <si>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</si>
  <si>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</si>
  <si>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</si>
  <si>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</si>
  <si>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</si>
  <si>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</si>
  <si>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</si>
  <si>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</si>
  <si>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</si>
  <si>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</si>
  <si>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</si>
  <si>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</si>
  <si>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</si>
  <si>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</si>
  <si>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</si>
  <si>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</si>
  <si>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</si>
  <si>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</si>
  <si>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</si>
  <si>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</si>
  <si>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</si>
  <si>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</si>
  <si>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</si>
  <si>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</si>
  <si>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</si>
  <si>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</si>
  <si>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</si>
  <si>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</si>
  <si>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</si>
  <si>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</si>
  <si>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</si>
  <si>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</si>
  <si>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</si>
  <si>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</si>
  <si>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</si>
  <si>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</si>
  <si>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</si>
  <si>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</si>
  <si>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</si>
  <si>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</si>
  <si>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</si>
  <si>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</si>
  <si>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</si>
  <si>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</si>
  <si>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</si>
  <si>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</si>
  <si>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</si>
  <si>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</si>
  <si>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</si>
  <si>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</si>
  <si>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</si>
  <si>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</si>
  <si>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</si>
  <si>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</si>
  <si>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</si>
  <si>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</si>
  <si>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</si>
  <si>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</si>
  <si>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</si>
  <si>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</si>
  <si>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</si>
  <si>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</si>
  <si>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</si>
  <si>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</si>
  <si>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</si>
  <si>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</si>
  <si>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</si>
  <si>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</si>
  <si>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</si>
  <si>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</si>
  <si>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</si>
  <si>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</si>
  <si>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</si>
  <si>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</si>
  <si>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</si>
  <si>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</si>
  <si>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</si>
  <si>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</si>
  <si>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</si>
  <si>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</si>
  <si>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</si>
  <si>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</si>
  <si>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</si>
  <si>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</si>
  <si>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</si>
  <si>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</si>
  <si>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</si>
  <si>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</si>
  <si>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</si>
  <si>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</si>
  <si>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</si>
  <si>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</si>
  <si>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</si>
  <si>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</si>
  <si>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</si>
  <si>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</si>
  <si>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</si>
  <si>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</si>
  <si>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</si>
  <si>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</si>
  <si>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</si>
  <si>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</si>
  <si>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</si>
  <si>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</si>
  <si>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</si>
  <si>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</si>
  <si>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</si>
  <si>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</si>
  <si>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</si>
  <si>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</si>
  <si>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</si>
  <si>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</si>
  <si>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</si>
  <si>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</si>
  <si>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</si>
  <si>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</si>
  <si>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</si>
  <si>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</si>
  <si>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</si>
  <si>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</si>
  <si>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</si>
  <si>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</si>
  <si>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</si>
  <si>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</si>
  <si>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</si>
  <si>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</si>
  <si>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</si>
  <si>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</si>
  <si>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</si>
  <si>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</si>
  <si>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</si>
  <si>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</si>
  <si>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</si>
  <si>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</si>
  <si>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</si>
  <si>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</si>
  <si>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</si>
  <si>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</si>
  <si>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</si>
  <si>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</si>
  <si>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</si>
  <si>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</si>
  <si>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</si>
  <si>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</si>
  <si>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</si>
  <si>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</si>
  <si>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</si>
  <si>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</si>
  <si>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</si>
  <si>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</si>
  <si>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</si>
  <si>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</si>
  <si>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</si>
  <si>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</si>
  <si>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</si>
  <si>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</si>
  <si>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</si>
  <si>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</si>
  <si>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</si>
  <si>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</si>
  <si>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</si>
  <si>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</si>
  <si>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</si>
  <si>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</si>
  <si>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</si>
  <si>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</si>
  <si>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</si>
  <si>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</si>
  <si>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</si>
  <si>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</si>
  <si>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</si>
  <si>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</si>
  <si>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</si>
  <si>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</si>
  <si>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</si>
  <si>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</si>
  <si>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</si>
  <si>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</si>
  <si>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</si>
  <si>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</si>
  <si>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</si>
  <si>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</si>
  <si>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</si>
  <si>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</si>
  <si>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</si>
  <si>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</si>
  <si>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</si>
  <si>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</si>
  <si>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</si>
  <si>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</si>
  <si>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</si>
  <si>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</si>
  <si>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</si>
  <si>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</si>
  <si>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</si>
  <si>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</si>
  <si>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</si>
  <si>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</si>
  <si>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</si>
  <si>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</si>
  <si>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</si>
  <si>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</si>
  <si>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</si>
  <si>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</si>
  <si>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</si>
  <si>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</si>
  <si>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</si>
  <si>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</si>
  <si>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</si>
  <si>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</si>
  <si>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</si>
  <si>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</si>
  <si>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</si>
  <si>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</si>
  <si>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</si>
  <si>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</si>
  <si>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</si>
  <si>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</si>
  <si>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</si>
  <si>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</si>
  <si>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</si>
  <si>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</si>
  <si>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</si>
  <si>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</si>
  <si>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</si>
  <si>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</si>
  <si>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</si>
  <si>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</si>
  <si>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</si>
  <si>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</si>
  <si>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</si>
  <si>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</si>
  <si>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</si>
  <si>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</si>
  <si>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</si>
  <si>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</si>
  <si>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</si>
  <si>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</si>
  <si>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</si>
  <si>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</si>
  <si>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</si>
  <si>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</si>
  <si>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</si>
  <si>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</si>
  <si>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</si>
  <si>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</si>
  <si>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</si>
  <si>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</si>
  <si>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</si>
  <si>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</si>
  <si>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</si>
  <si>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</si>
  <si>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</si>
  <si>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</si>
  <si>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</si>
  <si>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</si>
  <si>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</si>
  <si>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</si>
  <si>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</si>
  <si>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</si>
  <si>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</si>
  <si>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</si>
  <si>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</si>
  <si>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</si>
  <si>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</si>
  <si>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</si>
  <si>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</si>
  <si>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</si>
  <si>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</si>
  <si>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</si>
  <si>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</si>
  <si>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</si>
  <si>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</si>
  <si>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</si>
  <si>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</si>
  <si>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</si>
  <si>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</si>
  <si>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</si>
  <si>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</si>
  <si>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</si>
  <si>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</si>
  <si>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</si>
  <si>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</si>
  <si>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</si>
  <si>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</si>
  <si>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</si>
  <si>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</si>
  <si>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</si>
  <si>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</si>
  <si>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</si>
  <si>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</si>
  <si>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</si>
  <si>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</si>
  <si>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</si>
  <si>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</si>
  <si>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</si>
  <si>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</si>
  <si>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</si>
  <si>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</si>
  <si>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</si>
  <si>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</si>
  <si>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</si>
  <si>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</si>
  <si>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</si>
  <si>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</si>
  <si>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</si>
  <si>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</si>
  <si>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</si>
  <si>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</si>
  <si>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</si>
  <si>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</si>
  <si>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</si>
  <si>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</si>
  <si>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</si>
  <si>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</si>
  <si>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</si>
  <si>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</si>
  <si>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</si>
  <si>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</si>
  <si>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</si>
  <si>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</si>
  <si>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</si>
  <si>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</si>
  <si>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</si>
  <si>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</si>
  <si>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</si>
  <si>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</si>
  <si>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</si>
  <si>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</si>
  <si>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</si>
  <si>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</si>
  <si>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</si>
  <si>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</si>
  <si>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</si>
  <si>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</si>
  <si>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</si>
  <si>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</si>
  <si>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</si>
  <si>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</si>
  <si>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</si>
  <si>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</si>
  <si>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</si>
  <si>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</si>
  <si>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</si>
  <si>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</si>
  <si>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</si>
  <si>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</si>
  <si>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</si>
  <si>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</si>
  <si>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</si>
  <si>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</si>
  <si>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</si>
  <si>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</si>
  <si>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</si>
  <si>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</si>
  <si>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</si>
  <si>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</si>
  <si>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</si>
  <si>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</si>
  <si>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</si>
  <si>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</si>
  <si>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</si>
  <si>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</si>
  <si>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</si>
  <si>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</si>
  <si>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</si>
  <si>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</si>
  <si>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</si>
  <si>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</si>
  <si>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</si>
  <si>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</si>
  <si>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</si>
  <si>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</si>
  <si>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</si>
  <si>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</si>
  <si>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</si>
  <si>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</si>
  <si>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</si>
  <si>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</si>
  <si>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</si>
  <si>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</si>
  <si>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</si>
  <si>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</si>
  <si>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</si>
  <si>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</si>
  <si>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</si>
  <si>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</si>
  <si>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</si>
  <si>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</si>
  <si>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</si>
  <si>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</si>
  <si>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</si>
  <si>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</si>
  <si>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</si>
  <si>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</si>
  <si>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</si>
  <si>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</si>
  <si>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</si>
  <si>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</si>
  <si>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</si>
  <si>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</si>
  <si>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</si>
  <si>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</si>
  <si>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</si>
  <si>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</si>
  <si>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</si>
  <si>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</si>
  <si>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</si>
  <si>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</si>
  <si>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</si>
  <si>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</si>
  <si>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</si>
  <si>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</si>
  <si>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</si>
  <si>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</si>
  <si>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</si>
  <si>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</si>
  <si>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</si>
  <si>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</si>
  <si>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</si>
  <si>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</si>
  <si>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</si>
  <si>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</si>
  <si>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</si>
  <si>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</si>
  <si>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</si>
  <si>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</si>
  <si>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</si>
  <si>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</si>
  <si>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</si>
  <si>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</si>
  <si>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</si>
  <si>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</si>
  <si>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</si>
  <si>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</si>
  <si>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</si>
  <si>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</si>
  <si>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</si>
  <si>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</si>
  <si>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</si>
  <si>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</si>
  <si>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</si>
  <si>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</si>
  <si>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</si>
  <si>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</si>
  <si>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</si>
  <si>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</si>
  <si>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</si>
  <si>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</si>
  <si>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</si>
  <si>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</si>
  <si>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</si>
  <si>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</si>
  <si>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</si>
  <si>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</si>
  <si>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</si>
  <si>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</si>
  <si>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</si>
  <si>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</si>
  <si>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</si>
  <si>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</si>
  <si>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</si>
  <si>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</si>
  <si>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</si>
  <si>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</si>
  <si>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</si>
  <si>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</si>
  <si>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</si>
  <si>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</si>
  <si>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</si>
  <si>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</si>
  <si>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</si>
  <si>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</si>
  <si>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</si>
  <si>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</si>
  <si>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</si>
  <si>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</si>
  <si>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</si>
  <si>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</si>
  <si>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</si>
  <si>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</si>
  <si>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</si>
  <si>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</si>
  <si>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</si>
  <si>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</si>
  <si>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</si>
  <si>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</si>
  <si>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</si>
  <si>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</si>
  <si>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</si>
  <si>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</si>
  <si>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</si>
  <si>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</si>
  <si>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</si>
  <si>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</si>
  <si>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</si>
  <si>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</si>
  <si>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</si>
  <si>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</si>
  <si>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</si>
  <si>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</si>
  <si>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</si>
  <si>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</si>
  <si>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</si>
  <si>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</si>
  <si>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</si>
  <si>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</si>
  <si>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</si>
  <si>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</si>
  <si>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</si>
  <si>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</si>
  <si>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</si>
  <si>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</si>
  <si>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</si>
  <si>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</si>
  <si>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</si>
  <si>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</si>
  <si>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</si>
  <si>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</si>
  <si>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</si>
  <si>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</si>
  <si>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</si>
  <si>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</si>
  <si>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</si>
  <si>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</si>
  <si>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</si>
  <si>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</si>
  <si>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</si>
  <si>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</si>
  <si>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</si>
  <si>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</si>
  <si>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</si>
  <si>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</si>
  <si>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</si>
  <si>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</si>
  <si>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</si>
  <si>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</si>
  <si>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</si>
  <si>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</si>
  <si>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</si>
  <si>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</si>
  <si>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</si>
  <si>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</si>
  <si>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</si>
  <si>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</si>
  <si>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</si>
  <si>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</si>
  <si>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</si>
  <si>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</si>
  <si>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</si>
  <si>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</si>
  <si>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</si>
  <si>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</si>
  <si>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</si>
  <si>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</si>
  <si>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</si>
  <si>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</si>
  <si>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</si>
  <si>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</si>
  <si>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</si>
  <si>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</si>
  <si>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</si>
  <si>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</si>
  <si>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</si>
  <si>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</si>
  <si>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</si>
  <si>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</si>
  <si>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</si>
  <si>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</si>
  <si>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</si>
  <si>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</si>
  <si>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</si>
  <si>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</si>
  <si>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</si>
  <si>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</si>
  <si>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</si>
  <si>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</si>
  <si>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</si>
  <si>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</si>
  <si>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</si>
  <si>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</si>
  <si>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</si>
  <si>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</si>
  <si>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</si>
  <si>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</si>
  <si>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</si>
  <si>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</si>
  <si>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</si>
  <si>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</si>
  <si>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</si>
  <si>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</si>
  <si>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</si>
  <si>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</si>
  <si>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</si>
  <si>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</si>
  <si>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</si>
  <si>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</si>
  <si>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</si>
  <si>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</si>
  <si>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</si>
  <si>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</si>
  <si>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</si>
  <si>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</si>
  <si>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</si>
  <si>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</si>
  <si>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</si>
  <si>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</si>
  <si>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</si>
  <si>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</si>
  <si>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</si>
  <si>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</si>
  <si>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</si>
  <si>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</si>
  <si>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</si>
  <si>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</si>
  <si>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</si>
  <si>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</si>
  <si>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</si>
  <si>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</si>
  <si>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</si>
  <si>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</si>
  <si>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</si>
  <si>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</si>
  <si>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</si>
  <si>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</si>
  <si>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</si>
  <si>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</si>
  <si>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</si>
  <si>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</si>
  <si>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</si>
  <si>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</si>
  <si>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</si>
  <si>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</si>
  <si>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</si>
  <si>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</si>
  <si>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</si>
  <si>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</si>
  <si>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</si>
  <si>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</si>
  <si>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</si>
  <si>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</si>
  <si>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</si>
  <si>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</si>
  <si>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</si>
  <si>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</si>
  <si>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</si>
  <si>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</si>
  <si>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</si>
  <si>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</si>
  <si>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</si>
  <si>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</si>
  <si>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</si>
  <si>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</si>
  <si>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</si>
  <si>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</si>
  <si>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</si>
  <si>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</si>
  <si>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</si>
  <si>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</si>
  <si>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</si>
  <si>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</si>
  <si>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</si>
  <si>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</si>
  <si>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</si>
  <si>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</si>
  <si>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</si>
  <si>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</si>
  <si>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</si>
  <si>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</si>
  <si>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</si>
  <si>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</si>
  <si>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</si>
  <si>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</si>
  <si>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</si>
  <si>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</si>
  <si>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</si>
  <si>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</si>
  <si>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</si>
  <si>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</si>
  <si>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</si>
  <si>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</si>
  <si>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</si>
  <si>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</si>
  <si>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</si>
  <si>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</si>
  <si>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</si>
  <si>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</si>
  <si>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</si>
  <si>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</si>
  <si>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</si>
  <si>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</si>
  <si>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</si>
  <si>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</si>
  <si>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</si>
  <si>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</si>
  <si>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</si>
  <si>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</si>
  <si>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</si>
  <si>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</si>
  <si>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</si>
  <si>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</si>
  <si>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</si>
  <si>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</si>
  <si>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</si>
  <si>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</si>
  <si>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</si>
  <si>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</si>
  <si>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</si>
  <si>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</si>
  <si>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</si>
  <si>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</si>
  <si>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</si>
  <si>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</si>
  <si>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</si>
  <si>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</si>
  <si>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</si>
  <si>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</si>
  <si>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</si>
  <si>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</si>
  <si>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</si>
  <si>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</si>
  <si>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</si>
  <si>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</si>
  <si>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</si>
  <si>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</si>
  <si>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</si>
  <si>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</si>
  <si>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</si>
  <si>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</si>
  <si>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</si>
  <si>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</si>
  <si>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</si>
  <si>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</si>
  <si>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</si>
  <si>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</si>
  <si>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</si>
  <si>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</si>
  <si>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</si>
  <si>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</si>
  <si>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</si>
  <si>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</si>
  <si>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</si>
  <si>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</si>
  <si>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</si>
  <si>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</si>
  <si>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</si>
  <si>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</si>
  <si>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</si>
  <si>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43773 SVEUČILIŠTE U SPLITU - KINEZIOLOŠKI FAKULTET</t>
  </si>
  <si>
    <t>Ana Bačić, dipl.oec</t>
  </si>
  <si>
    <t>021-302-445</t>
  </si>
  <si>
    <t>ana.bacic@kifst.hr</t>
  </si>
  <si>
    <t>SVEUČILIŠTE U SPLITU (2469)</t>
  </si>
  <si>
    <t>HRVATSKA ZAKLADA ZA ZNANOST (52209)</t>
  </si>
  <si>
    <t>Split, 03.11.2022.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</si>
</sst>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topLeftCell="A10" workbookViewId="0">
      <selection activeCell="C4" sqref="C4:E4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6" t="s">
        <v>5277</v>
      </c>
      <c r="D3" s="357"/>
      <c r="E3" s="35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9" t="s">
        <v>5283</v>
      </c>
      <c r="D4" s="360"/>
      <c r="E4" s="361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9" t="s">
        <v>5278</v>
      </c>
      <c r="D5" s="360"/>
      <c r="E5" s="361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9" t="s">
        <v>5279</v>
      </c>
      <c r="D6" s="360"/>
      <c r="E6" s="361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9" t="s">
        <v>5280</v>
      </c>
      <c r="D7" s="360"/>
      <c r="E7" s="361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51" t="s">
        <v>5270</v>
      </c>
      <c r="C9" s="352"/>
      <c r="D9" s="352"/>
      <c r="E9" s="352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51" t="s">
        <v>3</v>
      </c>
      <c r="C11" s="352"/>
      <c r="D11" s="352"/>
      <c r="E11" s="352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4" t="s">
        <v>5082</v>
      </c>
      <c r="C13" s="355"/>
      <c r="D13" s="355"/>
      <c r="E13" s="355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2838679</v>
      </c>
      <c r="D16" s="107">
        <f>+D17+D18</f>
        <v>2901511</v>
      </c>
      <c r="E16" s="107">
        <f>+E17+E18</f>
        <v>2879797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2838679</v>
      </c>
      <c r="D17" s="110">
        <f>+'A.1 PRIHODI'!D30</f>
        <v>2901511</v>
      </c>
      <c r="E17" s="110">
        <f>+'A.1 PRIHODI'!D44</f>
        <v>2879797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2977953</v>
      </c>
      <c r="D19" s="114">
        <f>+D20+D21</f>
        <v>2901511</v>
      </c>
      <c r="E19" s="114">
        <f>+E20+E21</f>
        <v>2879797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2682665</v>
      </c>
      <c r="D20" s="116">
        <f>+'A.2 RASHODI'!D22</f>
        <v>2732996</v>
      </c>
      <c r="E20" s="116">
        <f>+'A.2 RASHODI'!D39</f>
        <v>2711283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295288</v>
      </c>
      <c r="D21" s="116">
        <f>+'A.2 RASHODI'!D30</f>
        <v>168515</v>
      </c>
      <c r="E21" s="116">
        <f>+'A.2 RASHODI'!D47</f>
        <v>168514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-139274</v>
      </c>
      <c r="D22" s="107">
        <f>+D16-D19</f>
        <v>0</v>
      </c>
      <c r="E22" s="107">
        <f>+E16-E19</f>
        <v>0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3"/>
      <c r="C23" s="352"/>
      <c r="D23" s="352"/>
      <c r="E23" s="352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51" t="s">
        <v>5085</v>
      </c>
      <c r="C24" s="352"/>
      <c r="D24" s="352"/>
      <c r="E24" s="352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285000</v>
      </c>
      <c r="D29" s="115">
        <f>+'Unos prijenosa'!D13</f>
        <v>145726</v>
      </c>
      <c r="E29" s="115">
        <f>+'Unos prijenosa'!D21</f>
        <v>145726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-145726</v>
      </c>
      <c r="D30" s="119">
        <f>+'Unos prijenosa'!D15</f>
        <v>-145726</v>
      </c>
      <c r="E30" s="120">
        <f>+'Unos prijenosa'!D23</f>
        <v>-145726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139274</v>
      </c>
      <c r="D31" s="114">
        <f t="shared" ref="D31:E31" si="2">+D27-D28+D29+D30</f>
        <v>0</v>
      </c>
      <c r="E31" s="114">
        <f t="shared" si="2"/>
        <v>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3"/>
      <c r="C32" s="352"/>
      <c r="D32" s="352"/>
      <c r="E32" s="352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51" t="s">
        <v>5270</v>
      </c>
      <c r="C55" s="352"/>
      <c r="D55" s="352"/>
      <c r="E55" s="352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51" t="s">
        <v>3</v>
      </c>
      <c r="C57" s="352"/>
      <c r="D57" s="352"/>
      <c r="E57" s="352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4" t="s">
        <v>5082</v>
      </c>
      <c r="C59" s="355"/>
      <c r="D59" s="355"/>
      <c r="E59" s="355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21388026.925500002</v>
      </c>
      <c r="D62" s="107">
        <f>+D63+D64</f>
        <v>21861434.629500002</v>
      </c>
      <c r="E62" s="107">
        <f>+E63+E64</f>
        <v>21697830.4965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21388026.925500002</v>
      </c>
      <c r="D63" s="110">
        <f t="shared" ref="D63:E63" si="3">+D17*7.5345</f>
        <v>21861434.629500002</v>
      </c>
      <c r="E63" s="110">
        <f t="shared" si="3"/>
        <v>21697830.4965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22437386.878500003</v>
      </c>
      <c r="D65" s="114">
        <f>+D66+D67</f>
        <v>21861434.629500002</v>
      </c>
      <c r="E65" s="114">
        <f>+E66+E67</f>
        <v>21697830.4965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20212539.442500003</v>
      </c>
      <c r="D66" s="110">
        <f t="shared" si="4"/>
        <v>20591758.362</v>
      </c>
      <c r="E66" s="110">
        <f t="shared" si="4"/>
        <v>20428161.763500001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2224847.4360000002</v>
      </c>
      <c r="D67" s="110">
        <f t="shared" si="4"/>
        <v>1269676.2675000001</v>
      </c>
      <c r="E67" s="110">
        <f t="shared" si="4"/>
        <v>1269668.733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-1049359.9530000016</v>
      </c>
      <c r="D68" s="107">
        <f>+D62-D65</f>
        <v>0</v>
      </c>
      <c r="E68" s="107">
        <f>+E62-E65</f>
        <v>0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3"/>
      <c r="C69" s="352"/>
      <c r="D69" s="352"/>
      <c r="E69" s="352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51" t="s">
        <v>5085</v>
      </c>
      <c r="C70" s="352"/>
      <c r="D70" s="352"/>
      <c r="E70" s="352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2147332.5</v>
      </c>
      <c r="D75" s="110">
        <f t="shared" si="9"/>
        <v>1097972.547</v>
      </c>
      <c r="E75" s="110">
        <f t="shared" si="9"/>
        <v>1097972.547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-1097972.547</v>
      </c>
      <c r="D76" s="110">
        <f t="shared" si="10"/>
        <v>-1097972.547</v>
      </c>
      <c r="E76" s="110">
        <f t="shared" si="10"/>
        <v>-1097972.547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1049359.953</v>
      </c>
      <c r="D77" s="114">
        <f t="shared" ref="D77:E77" si="11">+D73-D74+D75+D76</f>
        <v>0</v>
      </c>
      <c r="E77" s="114">
        <f t="shared" si="11"/>
        <v>0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3"/>
      <c r="C78" s="352"/>
      <c r="D78" s="352"/>
      <c r="E78" s="352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0</v>
      </c>
      <c r="D79" s="124">
        <f t="shared" ref="D79:E79" si="12">+D68+D77</f>
        <v>0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topLeftCell="A19" workbookViewId="0">
      <selection activeCell="A3" sqref="A3:H32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354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topLeftCell="A19"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24"/>
  <sheetViews>
    <sheetView showGridLines="0" zoomScaleNormal="100" workbookViewId="0">
      <pane ySplit="2" topLeftCell="A3" activePane="bottomLeft" state="frozen"/>
      <selection pane="bottomLeft" activeCell="I4" sqref="I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2219277</v>
      </c>
      <c r="H3" s="128">
        <v>2228730</v>
      </c>
      <c r="I3" s="128">
        <v>2238229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31</v>
      </c>
      <c r="D4" s="83" t="str">
        <f t="shared" si="1"/>
        <v>Vlastiti prihodi</v>
      </c>
      <c r="E4" s="95">
        <v>6615</v>
      </c>
      <c r="F4" s="134" t="str">
        <f t="shared" si="2"/>
        <v>Prihodi od pruženih usluga</v>
      </c>
      <c r="G4" s="128">
        <v>33180</v>
      </c>
      <c r="H4" s="128">
        <v>33180</v>
      </c>
      <c r="I4" s="128">
        <v>33180</v>
      </c>
      <c r="J4" s="95"/>
      <c r="L4" s="86" t="str">
        <f t="shared" ref="L4:L67" si="3">LEFT(E4,2)</f>
        <v>66</v>
      </c>
      <c r="M4" s="86" t="str">
        <f t="shared" ref="M4:M67" si="4">LEFT(E4,3)</f>
        <v>661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43</v>
      </c>
      <c r="D5" s="83" t="str">
        <f t="shared" si="1"/>
        <v>Ostali prihodi za posebne namjene</v>
      </c>
      <c r="E5" s="95">
        <v>65264</v>
      </c>
      <c r="F5" s="134" t="str">
        <f t="shared" si="2"/>
        <v>Sufinanciranje cijene usluge, participacije i slično</v>
      </c>
      <c r="G5" s="128">
        <v>488073</v>
      </c>
      <c r="H5" s="128">
        <v>549194</v>
      </c>
      <c r="I5" s="128">
        <v>549193</v>
      </c>
      <c r="J5" s="95"/>
      <c r="L5" s="86" t="str">
        <f t="shared" si="3"/>
        <v>65</v>
      </c>
      <c r="M5" s="86" t="str">
        <f t="shared" si="4"/>
        <v>652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52</v>
      </c>
      <c r="D6" s="83" t="str">
        <f t="shared" si="1"/>
        <v xml:space="preserve">Ostale pomoći i darovnice </v>
      </c>
      <c r="E6" s="95">
        <v>6391</v>
      </c>
      <c r="F6" s="134" t="str">
        <f t="shared" si="2"/>
        <v>Tekući prijenosi između proračunskih korisnika istog proračuna</v>
      </c>
      <c r="G6" s="128">
        <v>2289</v>
      </c>
      <c r="H6" s="128">
        <v>2289</v>
      </c>
      <c r="I6" s="128">
        <v>2289</v>
      </c>
      <c r="J6" s="95" t="s">
        <v>5281</v>
      </c>
      <c r="L6" s="86" t="str">
        <f t="shared" si="3"/>
        <v>63</v>
      </c>
      <c r="M6" s="86" t="str">
        <f t="shared" si="4"/>
        <v>639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52</v>
      </c>
      <c r="D7" s="83" t="str">
        <f t="shared" si="1"/>
        <v xml:space="preserve">Ostale pomoći i darovnice </v>
      </c>
      <c r="E7" s="95">
        <v>6391</v>
      </c>
      <c r="F7" s="134" t="str">
        <f t="shared" si="2"/>
        <v>Tekući prijenosi između proračunskih korisnika istog proračuna</v>
      </c>
      <c r="G7" s="128">
        <v>65732</v>
      </c>
      <c r="H7" s="128">
        <v>64842</v>
      </c>
      <c r="I7" s="128">
        <v>41107</v>
      </c>
      <c r="J7" s="95" t="s">
        <v>5282</v>
      </c>
      <c r="L7" s="86" t="str">
        <f t="shared" si="3"/>
        <v>63</v>
      </c>
      <c r="M7" s="86" t="str">
        <f t="shared" si="4"/>
        <v>639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>IFERROR(VLOOKUP(E8,$R$6:$U$108,3,FALSE),"")</f>
        <v>61</v>
      </c>
      <c r="D8" s="83" t="str">
        <f>IFERROR(VLOOKUP(E8,$R$6:$U$108,4,FALSE),"")</f>
        <v xml:space="preserve">Donacije </v>
      </c>
      <c r="E8" s="95">
        <v>663120000</v>
      </c>
      <c r="F8" s="134" t="str">
        <f>IFERROR(VLOOKUP(E8,$R$6:$U$108,2,FALSE),"")</f>
        <v>Tekuće donacije od neprofitnih organizacija</v>
      </c>
      <c r="G8" s="128">
        <v>10000</v>
      </c>
      <c r="H8" s="128">
        <v>10000</v>
      </c>
      <c r="I8" s="128">
        <v>10000</v>
      </c>
      <c r="J8" s="95"/>
      <c r="L8" s="86" t="str">
        <f>LEFT(E8,2)</f>
        <v>66</v>
      </c>
      <c r="M8" s="86" t="str">
        <f>LEFT(E8,3)</f>
        <v>663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>IFERROR(VLOOKUP(E9,$R$6:$U$108,3,FALSE),"")</f>
        <v>61</v>
      </c>
      <c r="D9" s="83" t="str">
        <f>IFERROR(VLOOKUP(E9,$R$6:$U$108,4,FALSE),"")</f>
        <v xml:space="preserve">Donacije </v>
      </c>
      <c r="E9" s="95">
        <v>663130000</v>
      </c>
      <c r="F9" s="134" t="str">
        <f>IFERROR(VLOOKUP(E9,$R$6:$U$108,2,FALSE),"")</f>
        <v>Tekuće donacije od trgovačkih društava</v>
      </c>
      <c r="G9" s="128">
        <v>1500</v>
      </c>
      <c r="H9" s="128">
        <v>1500</v>
      </c>
      <c r="I9" s="128">
        <v>1500</v>
      </c>
      <c r="J9" s="95"/>
      <c r="L9" s="86" t="str">
        <f>LEFT(E9,2)</f>
        <v>66</v>
      </c>
      <c r="M9" s="86" t="str">
        <f>LEFT(E9,3)</f>
        <v>663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>IFERROR(VLOOKUP(E10,$R$6:$U$108,3,FALSE),"")</f>
        <v>61</v>
      </c>
      <c r="D10" s="83" t="str">
        <f>IFERROR(VLOOKUP(E10,$R$6:$U$108,4,FALSE),"")</f>
        <v xml:space="preserve">Donacije </v>
      </c>
      <c r="E10" s="95">
        <v>663140000</v>
      </c>
      <c r="F10" s="134" t="str">
        <f>IFERROR(VLOOKUP(E10,$R$6:$U$108,2,FALSE),"")</f>
        <v>Tekuće donacije od ostalih subjekata izvan općeg proračuna</v>
      </c>
      <c r="G10" s="128">
        <v>444</v>
      </c>
      <c r="H10" s="128">
        <v>444</v>
      </c>
      <c r="I10" s="128">
        <v>444</v>
      </c>
      <c r="J10" s="95"/>
      <c r="L10" s="86" t="str">
        <f>LEFT(E10,2)</f>
        <v>66</v>
      </c>
      <c r="M10" s="86" t="str">
        <f>LEFT(E10,3)</f>
        <v>663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>IFERROR(VLOOKUP(E11,$R$6:$U$108,3,FALSE),"")</f>
        <v>52</v>
      </c>
      <c r="D11" s="83" t="str">
        <f>IFERROR(VLOOKUP(E11,$R$6:$U$108,4,FALSE),"")</f>
        <v xml:space="preserve">Ostale pomoći i darovnice </v>
      </c>
      <c r="E11" s="95">
        <v>6393</v>
      </c>
      <c r="F11" s="134" t="str">
        <f>IFERROR(VLOOKUP(E11,$R$6:$U$108,2,FALSE),"")</f>
        <v>Tekući prijenosi između proračunskih korisnika istog proračuna temeljem prijenosa EU sredstava</v>
      </c>
      <c r="G11" s="128">
        <v>18184</v>
      </c>
      <c r="H11" s="128">
        <v>11332</v>
      </c>
      <c r="I11" s="128">
        <v>3855</v>
      </c>
      <c r="J11" s="95" t="s">
        <v>5281</v>
      </c>
      <c r="L11" s="86" t="str">
        <f>LEFT(E11,2)</f>
        <v>63</v>
      </c>
      <c r="M11" s="86" t="str">
        <f>LEFT(E11,3)</f>
        <v>639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/>
      </c>
      <c r="B12" s="84" t="str">
        <f>IF(E12="","",VLOOKUP('OPĆI DIO'!$C$3,'OPĆI DIO'!$L$6:$U$138,9,FALSE))</f>
        <v/>
      </c>
      <c r="C12" s="130" t="str">
        <f t="shared" si="0"/>
        <v/>
      </c>
      <c r="D12" s="83" t="str">
        <f t="shared" si="1"/>
        <v/>
      </c>
      <c r="E12" s="95"/>
      <c r="F12" s="134" t="str">
        <f t="shared" si="2"/>
        <v/>
      </c>
      <c r="G12" s="128"/>
      <c r="H12" s="128"/>
      <c r="I12" s="128"/>
      <c r="J12" s="95"/>
      <c r="L12" s="86" t="str">
        <f t="shared" si="3"/>
        <v/>
      </c>
      <c r="M12" s="86" t="str">
        <f t="shared" si="4"/>
        <v/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/>
      </c>
      <c r="B13" s="84" t="str">
        <f>IF(E13="","",VLOOKUP('OPĆI DIO'!$C$3,'OPĆI DIO'!$L$6:$U$138,9,FALSE))</f>
        <v/>
      </c>
      <c r="C13" s="130" t="str">
        <f t="shared" si="0"/>
        <v/>
      </c>
      <c r="D13" s="83" t="str">
        <f t="shared" si="1"/>
        <v/>
      </c>
      <c r="E13" s="95"/>
      <c r="F13" s="134" t="str">
        <f t="shared" si="2"/>
        <v/>
      </c>
      <c r="G13" s="128"/>
      <c r="H13" s="128"/>
      <c r="I13" s="128"/>
      <c r="J13" s="95"/>
      <c r="L13" s="86" t="str">
        <f t="shared" si="3"/>
        <v/>
      </c>
      <c r="M13" s="86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/>
      </c>
      <c r="B14" s="84" t="str">
        <f>IF(E14="","",VLOOKUP('OPĆI DIO'!$C$3,'OPĆI DIO'!$L$6:$U$138,9,FALSE))</f>
        <v/>
      </c>
      <c r="C14" s="130" t="str">
        <f t="shared" si="0"/>
        <v/>
      </c>
      <c r="D14" s="83" t="str">
        <f t="shared" si="1"/>
        <v/>
      </c>
      <c r="E14" s="95"/>
      <c r="F14" s="134" t="str">
        <f t="shared" si="2"/>
        <v/>
      </c>
      <c r="G14" s="128"/>
      <c r="H14" s="128"/>
      <c r="I14" s="128"/>
      <c r="J14" s="95"/>
      <c r="L14" s="86" t="str">
        <f t="shared" si="3"/>
        <v/>
      </c>
      <c r="M14" s="86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/>
      </c>
      <c r="B15" s="84" t="str">
        <f>IF(E15="","",VLOOKUP('OPĆI DIO'!$C$3,'OPĆI DIO'!$L$6:$U$138,9,FALSE))</f>
        <v/>
      </c>
      <c r="C15" s="130" t="str">
        <f t="shared" si="0"/>
        <v/>
      </c>
      <c r="D15" s="83" t="str">
        <f t="shared" si="1"/>
        <v/>
      </c>
      <c r="E15" s="95"/>
      <c r="F15" s="134" t="str">
        <f t="shared" si="2"/>
        <v/>
      </c>
      <c r="G15" s="128"/>
      <c r="H15" s="128"/>
      <c r="I15" s="128"/>
      <c r="J15" s="95"/>
      <c r="L15" s="86" t="str">
        <f t="shared" si="3"/>
        <v/>
      </c>
      <c r="M15" s="86" t="str">
        <f t="shared" si="4"/>
        <v/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18184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7"/>
  <sheetViews>
    <sheetView showGridLines="0" zoomScale="90" zoomScaleNormal="90" workbookViewId="0">
      <pane ySplit="2" topLeftCell="A3" activePane="bottomLeft" state="frozen"/>
      <selection pane="bottomLeft" activeCell="K7" sqref="K7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63</v>
      </c>
      <c r="H3" s="91" t="str">
        <f>IFERROR(VLOOKUP(G3,$AB$6:$AC$327,2,FALSE),"")</f>
        <v>REDOVNA DJELATNOST SVEUČILIŠTA U SPLITU</v>
      </c>
      <c r="I3" s="91" t="str">
        <f>IFERROR(VLOOKUP(G3,$AB$6:$AF$327,3,FALSE),"")</f>
        <v>0942</v>
      </c>
      <c r="J3" s="128">
        <v>1619735</v>
      </c>
      <c r="K3" s="128">
        <v>1627735</v>
      </c>
      <c r="L3" s="128">
        <v>1635735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3114</v>
      </c>
      <c r="F4" s="91" t="str">
        <f t="shared" ref="F4:F67" si="2">IFERROR(VLOOKUP(E4,$V$5:$X$129,2,FALSE),"")</f>
        <v>Plaće za posebne uvjete rada</v>
      </c>
      <c r="G4" s="129" t="s">
        <v>63</v>
      </c>
      <c r="H4" s="91" t="str">
        <f t="shared" ref="H4:H67" si="3">IFERROR(VLOOKUP(G4,$AB$6:$AC$327,2,FALSE),"")</f>
        <v>REDOVNA DJELATNOST SVEUČILIŠTA U SPLITU</v>
      </c>
      <c r="I4" s="91" t="str">
        <f t="shared" ref="I4:I67" si="4">IFERROR(VLOOKUP(G4,$AB$6:$AF$327,3,FALSE),"")</f>
        <v>0942</v>
      </c>
      <c r="J4" s="128">
        <v>3196</v>
      </c>
      <c r="K4" s="128">
        <v>3196</v>
      </c>
      <c r="L4" s="128">
        <v>3196</v>
      </c>
      <c r="M4" s="95"/>
      <c r="O4" s="86" t="str">
        <f t="shared" ref="O4:O67" si="5">LEFT(E4,3)</f>
        <v>311</v>
      </c>
      <c r="P4" s="86" t="str">
        <f t="shared" ref="P4:P67" si="6">LEFT(E4,2)</f>
        <v>31</v>
      </c>
      <c r="Q4" s="86" t="str">
        <f t="shared" ref="Q4:Q66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3121</v>
      </c>
      <c r="F5" s="91" t="str">
        <f t="shared" si="2"/>
        <v>Ostali rashodi za zaposlene</v>
      </c>
      <c r="G5" s="129" t="s">
        <v>63</v>
      </c>
      <c r="H5" s="91" t="str">
        <f t="shared" si="3"/>
        <v>REDOVNA DJELATNOST SVEUČILIŠTA U SPLITU</v>
      </c>
      <c r="I5" s="91" t="str">
        <f t="shared" si="4"/>
        <v>0942</v>
      </c>
      <c r="J5" s="128">
        <v>47244</v>
      </c>
      <c r="K5" s="128">
        <v>47244</v>
      </c>
      <c r="L5" s="128">
        <v>47244</v>
      </c>
      <c r="M5" s="95"/>
      <c r="O5" s="86" t="str">
        <f t="shared" si="5"/>
        <v>312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3132</v>
      </c>
      <c r="F6" s="91" t="str">
        <f t="shared" si="2"/>
        <v>Doprinosi za obvezno zdravstveno osiguranje</v>
      </c>
      <c r="G6" s="129" t="s">
        <v>63</v>
      </c>
      <c r="H6" s="91" t="str">
        <f t="shared" si="3"/>
        <v>REDOVNA DJELATNOST SVEUČILIŠTA U SPLITU</v>
      </c>
      <c r="I6" s="91" t="str">
        <f t="shared" si="4"/>
        <v>0942</v>
      </c>
      <c r="J6" s="128">
        <v>267783</v>
      </c>
      <c r="K6" s="128">
        <v>268576</v>
      </c>
      <c r="L6" s="128">
        <v>269896</v>
      </c>
      <c r="M6" s="95"/>
      <c r="O6" s="86" t="str">
        <f t="shared" si="5"/>
        <v>313</v>
      </c>
      <c r="P6" s="86" t="str">
        <f t="shared" si="6"/>
        <v>31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3212</v>
      </c>
      <c r="F7" s="91" t="str">
        <f t="shared" si="2"/>
        <v>Naknade za prijevoz, za rad na terenu i odvojeni život</v>
      </c>
      <c r="G7" s="129" t="s">
        <v>63</v>
      </c>
      <c r="H7" s="91" t="str">
        <f t="shared" si="3"/>
        <v>REDOVNA DJELATNOST SVEUČILIŠTA U SPLITU</v>
      </c>
      <c r="I7" s="91" t="str">
        <f t="shared" si="4"/>
        <v>0942</v>
      </c>
      <c r="J7" s="128">
        <v>29761</v>
      </c>
      <c r="K7" s="128">
        <v>30061</v>
      </c>
      <c r="L7" s="128">
        <v>30240</v>
      </c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3236</v>
      </c>
      <c r="F8" s="91" t="str">
        <f t="shared" si="2"/>
        <v>Zdravstvene i veterinarske usluge</v>
      </c>
      <c r="G8" s="129" t="s">
        <v>63</v>
      </c>
      <c r="H8" s="91" t="str">
        <f t="shared" si="3"/>
        <v>REDOVNA DJELATNOST SVEUČILIŠTA U SPLITU</v>
      </c>
      <c r="I8" s="91" t="str">
        <f t="shared" si="4"/>
        <v>0942</v>
      </c>
      <c r="J8" s="128">
        <v>3571</v>
      </c>
      <c r="K8" s="128">
        <v>3671</v>
      </c>
      <c r="L8" s="128">
        <v>3671</v>
      </c>
      <c r="M8" s="95"/>
      <c r="O8" s="86" t="str">
        <f t="shared" si="5"/>
        <v>323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3295</v>
      </c>
      <c r="F9" s="91" t="str">
        <f t="shared" si="2"/>
        <v>Pristojbe i naknade</v>
      </c>
      <c r="G9" s="129" t="s">
        <v>63</v>
      </c>
      <c r="H9" s="91" t="str">
        <f t="shared" si="3"/>
        <v>REDOVNA DJELATNOST SVEUČILIŠTA U SPLITU</v>
      </c>
      <c r="I9" s="91" t="str">
        <f t="shared" si="4"/>
        <v>0942</v>
      </c>
      <c r="J9" s="128">
        <v>5638</v>
      </c>
      <c r="K9" s="128">
        <v>5899</v>
      </c>
      <c r="L9" s="128">
        <v>5899</v>
      </c>
      <c r="M9" s="95"/>
      <c r="O9" s="86" t="str">
        <f t="shared" si="5"/>
        <v>329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3237</v>
      </c>
      <c r="F10" s="91" t="str">
        <f t="shared" si="2"/>
        <v>Intelektualne i osobne usluge</v>
      </c>
      <c r="G10" s="129" t="s">
        <v>675</v>
      </c>
      <c r="H10" s="91" t="str">
        <f t="shared" si="3"/>
        <v>PROGRAMI VJEŽBAONICA VISOKIH UČILIŠTA</v>
      </c>
      <c r="I10" s="91" t="str">
        <f t="shared" si="4"/>
        <v>0942</v>
      </c>
      <c r="J10" s="128">
        <v>2629</v>
      </c>
      <c r="K10" s="128">
        <v>2629</v>
      </c>
      <c r="L10" s="128">
        <v>2629</v>
      </c>
      <c r="M10" s="95"/>
      <c r="O10" s="86" t="str">
        <f t="shared" si="5"/>
        <v>323</v>
      </c>
      <c r="P10" s="86" t="str">
        <f t="shared" si="6"/>
        <v>32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3111</v>
      </c>
      <c r="F11" s="91" t="str">
        <f t="shared" si="2"/>
        <v>Plaće za redovan rad</v>
      </c>
      <c r="G11" s="129" t="s">
        <v>1878</v>
      </c>
      <c r="H11" s="91" t="str">
        <f t="shared" si="3"/>
        <v>PRAVOMOĆNE SUDSKE PRESUDE</v>
      </c>
      <c r="I11" s="91" t="str">
        <f t="shared" si="4"/>
        <v>0942</v>
      </c>
      <c r="J11" s="128">
        <v>21613</v>
      </c>
      <c r="K11" s="128">
        <v>21613</v>
      </c>
      <c r="L11" s="128">
        <v>21613</v>
      </c>
      <c r="M11" s="95"/>
      <c r="O11" s="86" t="str">
        <f t="shared" si="5"/>
        <v>311</v>
      </c>
      <c r="P11" s="86" t="str">
        <f t="shared" si="6"/>
        <v>31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3132</v>
      </c>
      <c r="F12" s="91" t="str">
        <f t="shared" si="2"/>
        <v>Doprinosi za obvezno zdravstveno osiguranje</v>
      </c>
      <c r="G12" s="129" t="s">
        <v>1878</v>
      </c>
      <c r="H12" s="91" t="str">
        <f t="shared" si="3"/>
        <v>PRAVOMOĆNE SUDSKE PRESUDE</v>
      </c>
      <c r="I12" s="91" t="str">
        <f t="shared" si="4"/>
        <v>0942</v>
      </c>
      <c r="J12" s="128">
        <v>3674</v>
      </c>
      <c r="K12" s="128">
        <v>3674</v>
      </c>
      <c r="L12" s="128">
        <v>3674</v>
      </c>
      <c r="M12" s="95"/>
      <c r="O12" s="86" t="str">
        <f t="shared" si="5"/>
        <v>313</v>
      </c>
      <c r="P12" s="86" t="str">
        <f t="shared" si="6"/>
        <v>31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3296</v>
      </c>
      <c r="F13" s="91" t="str">
        <f t="shared" si="2"/>
        <v>Troškovi sudskih postupaka</v>
      </c>
      <c r="G13" s="129" t="s">
        <v>1878</v>
      </c>
      <c r="H13" s="91" t="str">
        <f t="shared" si="3"/>
        <v>PRAVOMOĆNE SUDSKE PRESUDE</v>
      </c>
      <c r="I13" s="91" t="str">
        <f t="shared" si="4"/>
        <v>0942</v>
      </c>
      <c r="J13" s="128">
        <v>8199</v>
      </c>
      <c r="K13" s="128">
        <v>8199</v>
      </c>
      <c r="L13" s="128">
        <v>8199</v>
      </c>
      <c r="M13" s="95"/>
      <c r="O13" s="86" t="str">
        <f t="shared" si="5"/>
        <v>329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3433</v>
      </c>
      <c r="F14" s="91" t="str">
        <f t="shared" si="2"/>
        <v>Zatezne kamate</v>
      </c>
      <c r="G14" s="129" t="s">
        <v>1878</v>
      </c>
      <c r="H14" s="91" t="str">
        <f t="shared" si="3"/>
        <v>PRAVOMOĆNE SUDSKE PRESUDE</v>
      </c>
      <c r="I14" s="91" t="str">
        <f t="shared" si="4"/>
        <v>0942</v>
      </c>
      <c r="J14" s="128">
        <v>17261</v>
      </c>
      <c r="K14" s="128">
        <v>17261</v>
      </c>
      <c r="L14" s="128">
        <v>17261</v>
      </c>
      <c r="M14" s="95"/>
      <c r="O14" s="86" t="str">
        <f t="shared" si="5"/>
        <v>343</v>
      </c>
      <c r="P14" s="86" t="str">
        <f t="shared" si="6"/>
        <v>34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3211</v>
      </c>
      <c r="F15" s="91" t="str">
        <f t="shared" si="2"/>
        <v>Službena putovanja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17774</v>
      </c>
      <c r="K15" s="128">
        <v>17773</v>
      </c>
      <c r="L15" s="128">
        <v>17773</v>
      </c>
      <c r="M15" s="95"/>
      <c r="O15" s="86" t="str">
        <f t="shared" si="5"/>
        <v>321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3213</v>
      </c>
      <c r="F16" s="91" t="str">
        <f t="shared" si="2"/>
        <v>Stručno usavršavanje zaposlenika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6793</v>
      </c>
      <c r="K16" s="128">
        <v>6793</v>
      </c>
      <c r="L16" s="128">
        <v>6793</v>
      </c>
      <c r="M16" s="95"/>
      <c r="O16" s="86" t="str">
        <f t="shared" si="5"/>
        <v>321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3221</v>
      </c>
      <c r="F17" s="91" t="str">
        <f t="shared" si="2"/>
        <v>Uredski materijal i ostali materijalni rashodi</v>
      </c>
      <c r="G17" s="129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13790</v>
      </c>
      <c r="K17" s="128">
        <v>13790</v>
      </c>
      <c r="L17" s="128">
        <v>13790</v>
      </c>
      <c r="M17" s="95"/>
      <c r="O17" s="86" t="str">
        <f t="shared" si="5"/>
        <v>322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3223</v>
      </c>
      <c r="F18" s="91" t="str">
        <f t="shared" si="2"/>
        <v>Energija</v>
      </c>
      <c r="G18" s="129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16545</v>
      </c>
      <c r="K18" s="128">
        <v>16545</v>
      </c>
      <c r="L18" s="128">
        <v>16545</v>
      </c>
      <c r="M18" s="95"/>
      <c r="O18" s="86" t="str">
        <f t="shared" si="5"/>
        <v>322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3224</v>
      </c>
      <c r="F19" s="91" t="str">
        <f t="shared" si="2"/>
        <v>Materijal i dijelovi za tekuće i investicijsko održavanje</v>
      </c>
      <c r="G19" s="129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v>2410</v>
      </c>
      <c r="K19" s="128">
        <v>2410</v>
      </c>
      <c r="L19" s="128">
        <v>2410</v>
      </c>
      <c r="M19" s="95"/>
      <c r="O19" s="86" t="str">
        <f t="shared" si="5"/>
        <v>322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3225</v>
      </c>
      <c r="F20" s="91" t="str">
        <f t="shared" si="2"/>
        <v>Sitni inventar i auto gume</v>
      </c>
      <c r="G20" s="129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5588</v>
      </c>
      <c r="K20" s="128">
        <v>5588</v>
      </c>
      <c r="L20" s="128">
        <v>5588</v>
      </c>
      <c r="M20" s="95"/>
      <c r="O20" s="86" t="str">
        <f t="shared" si="5"/>
        <v>322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3227</v>
      </c>
      <c r="F21" s="91" t="str">
        <f t="shared" si="2"/>
        <v>Službena, radna i zaštitna odjeća i obuća</v>
      </c>
      <c r="G21" s="129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7670</v>
      </c>
      <c r="K21" s="128">
        <v>7670</v>
      </c>
      <c r="L21" s="128">
        <v>7670</v>
      </c>
      <c r="M21" s="95"/>
      <c r="O21" s="86" t="str">
        <f t="shared" si="5"/>
        <v>322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3231</v>
      </c>
      <c r="F22" s="91" t="str">
        <f t="shared" si="2"/>
        <v>Usluge telefona, pošte i prijevoza</v>
      </c>
      <c r="G22" s="129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3177</v>
      </c>
      <c r="K22" s="128">
        <v>3177</v>
      </c>
      <c r="L22" s="128">
        <v>3177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3232</v>
      </c>
      <c r="F23" s="91" t="str">
        <f t="shared" si="2"/>
        <v>Usluge tekućeg i investicijskog održavanja</v>
      </c>
      <c r="G23" s="129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10410</v>
      </c>
      <c r="K23" s="128">
        <v>10410</v>
      </c>
      <c r="L23" s="128">
        <v>10410</v>
      </c>
      <c r="M23" s="95"/>
      <c r="O23" s="86" t="str">
        <f t="shared" si="5"/>
        <v>323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3233</v>
      </c>
      <c r="F24" s="91" t="str">
        <f t="shared" si="2"/>
        <v>Usluge promidžbe i informiranja</v>
      </c>
      <c r="G24" s="129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1323</v>
      </c>
      <c r="K24" s="128">
        <v>1323</v>
      </c>
      <c r="L24" s="128">
        <v>1323</v>
      </c>
      <c r="M24" s="95"/>
      <c r="O24" s="86" t="str">
        <f t="shared" si="5"/>
        <v>323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3234</v>
      </c>
      <c r="F25" s="91" t="str">
        <f t="shared" si="2"/>
        <v>Komunalne usluge</v>
      </c>
      <c r="G25" s="129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4383</v>
      </c>
      <c r="K25" s="128">
        <v>4383</v>
      </c>
      <c r="L25" s="128">
        <v>4383</v>
      </c>
      <c r="M25" s="95"/>
      <c r="O25" s="86" t="str">
        <f t="shared" si="5"/>
        <v>323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3235</v>
      </c>
      <c r="F26" s="91" t="str">
        <f t="shared" si="2"/>
        <v>Zakupnine i najamnine</v>
      </c>
      <c r="G26" s="129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v>15340</v>
      </c>
      <c r="K26" s="128">
        <v>15340</v>
      </c>
      <c r="L26" s="128">
        <v>15340</v>
      </c>
      <c r="M26" s="95"/>
      <c r="O26" s="86" t="str">
        <f t="shared" si="5"/>
        <v>323</v>
      </c>
      <c r="P26" s="86" t="str">
        <f t="shared" si="6"/>
        <v>32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3237</v>
      </c>
      <c r="F27" s="91" t="str">
        <f t="shared" si="2"/>
        <v>Intelektualne i osobne usluge</v>
      </c>
      <c r="G27" s="129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32872</v>
      </c>
      <c r="K27" s="128">
        <v>32872</v>
      </c>
      <c r="L27" s="128">
        <v>32872</v>
      </c>
      <c r="M27" s="95"/>
      <c r="O27" s="86" t="str">
        <f t="shared" si="5"/>
        <v>323</v>
      </c>
      <c r="P27" s="86" t="str">
        <f t="shared" si="6"/>
        <v>32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11</v>
      </c>
      <c r="D28" s="91" t="str">
        <f t="shared" si="1"/>
        <v>Opći prihodi i primici</v>
      </c>
      <c r="E28" s="96">
        <v>3238</v>
      </c>
      <c r="F28" s="91" t="str">
        <f t="shared" si="2"/>
        <v>Računalne usluge</v>
      </c>
      <c r="G28" s="129" t="s">
        <v>673</v>
      </c>
      <c r="H28" s="91" t="str">
        <f t="shared" si="3"/>
        <v>PROGRAMSKO FINANCIRANJE JAVNIH VISOKIH UČILIŠTA</v>
      </c>
      <c r="I28" s="91" t="str">
        <f t="shared" si="4"/>
        <v>0942</v>
      </c>
      <c r="J28" s="128">
        <v>4273</v>
      </c>
      <c r="K28" s="128">
        <v>4273</v>
      </c>
      <c r="L28" s="128">
        <v>4273</v>
      </c>
      <c r="M28" s="95"/>
      <c r="O28" s="86" t="str">
        <f t="shared" si="5"/>
        <v>323</v>
      </c>
      <c r="P28" s="86" t="str">
        <f t="shared" si="6"/>
        <v>32</v>
      </c>
      <c r="Q28" s="86" t="str">
        <f t="shared" si="7"/>
        <v>11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11</v>
      </c>
      <c r="D29" s="91" t="str">
        <f t="shared" si="1"/>
        <v>Opći prihodi i primici</v>
      </c>
      <c r="E29" s="96">
        <v>3239</v>
      </c>
      <c r="F29" s="91" t="str">
        <f t="shared" si="2"/>
        <v>Ostale usluge</v>
      </c>
      <c r="G29" s="129" t="s">
        <v>673</v>
      </c>
      <c r="H29" s="91" t="str">
        <f t="shared" si="3"/>
        <v>PROGRAMSKO FINANCIRANJE JAVNIH VISOKIH UČILIŠTA</v>
      </c>
      <c r="I29" s="91" t="str">
        <f t="shared" si="4"/>
        <v>0942</v>
      </c>
      <c r="J29" s="128">
        <v>4482</v>
      </c>
      <c r="K29" s="128">
        <v>4482</v>
      </c>
      <c r="L29" s="128">
        <v>4482</v>
      </c>
      <c r="M29" s="95"/>
      <c r="O29" s="86" t="str">
        <f t="shared" si="5"/>
        <v>323</v>
      </c>
      <c r="P29" s="86" t="str">
        <f t="shared" si="6"/>
        <v>32</v>
      </c>
      <c r="Q29" s="86" t="str">
        <f t="shared" si="7"/>
        <v>11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11</v>
      </c>
      <c r="D30" s="91" t="str">
        <f t="shared" si="1"/>
        <v>Opći prihodi i primici</v>
      </c>
      <c r="E30" s="96">
        <v>3241</v>
      </c>
      <c r="F30" s="91" t="str">
        <f t="shared" si="2"/>
        <v>Naknade troškova osobama izvan radnog odnosa</v>
      </c>
      <c r="G30" s="129" t="s">
        <v>673</v>
      </c>
      <c r="H30" s="91" t="str">
        <f t="shared" si="3"/>
        <v>PROGRAMSKO FINANCIRANJE JAVNIH VISOKIH UČILIŠTA</v>
      </c>
      <c r="I30" s="91" t="str">
        <f t="shared" si="4"/>
        <v>0942</v>
      </c>
      <c r="J30" s="128">
        <v>2191</v>
      </c>
      <c r="K30" s="128">
        <v>2191</v>
      </c>
      <c r="L30" s="128">
        <v>2191</v>
      </c>
      <c r="M30" s="95"/>
      <c r="O30" s="86" t="str">
        <f t="shared" si="5"/>
        <v>324</v>
      </c>
      <c r="P30" s="86" t="str">
        <f t="shared" si="6"/>
        <v>32</v>
      </c>
      <c r="Q30" s="86" t="str">
        <f t="shared" si="7"/>
        <v>11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11</v>
      </c>
      <c r="D31" s="91" t="str">
        <f t="shared" si="1"/>
        <v>Opći prihodi i primici</v>
      </c>
      <c r="E31" s="96">
        <v>3294</v>
      </c>
      <c r="F31" s="91" t="str">
        <f t="shared" si="2"/>
        <v>Članarine i norme</v>
      </c>
      <c r="G31" s="129" t="s">
        <v>673</v>
      </c>
      <c r="H31" s="91" t="str">
        <f t="shared" si="3"/>
        <v>PROGRAMSKO FINANCIRANJE JAVNIH VISOKIH UČILIŠTA</v>
      </c>
      <c r="I31" s="91" t="str">
        <f t="shared" si="4"/>
        <v>0942</v>
      </c>
      <c r="J31" s="128">
        <v>766</v>
      </c>
      <c r="K31" s="128">
        <v>766</v>
      </c>
      <c r="L31" s="128">
        <v>766</v>
      </c>
      <c r="M31" s="95"/>
      <c r="O31" s="86" t="str">
        <f t="shared" si="5"/>
        <v>329</v>
      </c>
      <c r="P31" s="86" t="str">
        <f t="shared" si="6"/>
        <v>32</v>
      </c>
      <c r="Q31" s="86" t="str">
        <f t="shared" si="7"/>
        <v>11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11</v>
      </c>
      <c r="D32" s="91" t="str">
        <f t="shared" si="1"/>
        <v>Opći prihodi i primici</v>
      </c>
      <c r="E32" s="96">
        <v>3295</v>
      </c>
      <c r="F32" s="91" t="str">
        <f t="shared" si="2"/>
        <v>Pristojbe i naknade</v>
      </c>
      <c r="G32" s="129" t="s">
        <v>673</v>
      </c>
      <c r="H32" s="91" t="str">
        <f t="shared" si="3"/>
        <v>PROGRAMSKO FINANCIRANJE JAVNIH VISOKIH UČILIŠTA</v>
      </c>
      <c r="I32" s="91" t="str">
        <f t="shared" si="4"/>
        <v>0942</v>
      </c>
      <c r="J32" s="128">
        <v>241</v>
      </c>
      <c r="K32" s="128">
        <v>241</v>
      </c>
      <c r="L32" s="128">
        <v>241</v>
      </c>
      <c r="M32" s="95"/>
      <c r="O32" s="86" t="str">
        <f t="shared" si="5"/>
        <v>329</v>
      </c>
      <c r="P32" s="86" t="str">
        <f t="shared" si="6"/>
        <v>32</v>
      </c>
      <c r="Q32" s="86" t="str">
        <f t="shared" si="7"/>
        <v>11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11</v>
      </c>
      <c r="D33" s="91" t="str">
        <f t="shared" si="1"/>
        <v>Opći prihodi i primici</v>
      </c>
      <c r="E33" s="96">
        <v>3431</v>
      </c>
      <c r="F33" s="91" t="str">
        <f t="shared" si="2"/>
        <v>Bankarske usluge i usluge platnog prometa</v>
      </c>
      <c r="G33" s="129" t="s">
        <v>673</v>
      </c>
      <c r="H33" s="91" t="str">
        <f t="shared" si="3"/>
        <v>PROGRAMSKO FINANCIRANJE JAVNIH VISOKIH UČILIŠTA</v>
      </c>
      <c r="I33" s="91" t="str">
        <f t="shared" si="4"/>
        <v>0942</v>
      </c>
      <c r="J33" s="128">
        <v>657</v>
      </c>
      <c r="K33" s="128">
        <v>657</v>
      </c>
      <c r="L33" s="128">
        <v>657</v>
      </c>
      <c r="M33" s="95"/>
      <c r="O33" s="86" t="str">
        <f t="shared" si="5"/>
        <v>343</v>
      </c>
      <c r="P33" s="86" t="str">
        <f t="shared" si="6"/>
        <v>34</v>
      </c>
      <c r="Q33" s="86" t="str">
        <f t="shared" si="7"/>
        <v>11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11</v>
      </c>
      <c r="D34" s="91" t="str">
        <f t="shared" si="1"/>
        <v>Opći prihodi i primici</v>
      </c>
      <c r="E34" s="96">
        <v>3432</v>
      </c>
      <c r="F34" s="91" t="str">
        <f t="shared" si="2"/>
        <v>Negativne tečajne razlike i razlike zbog primjene valutne kl</v>
      </c>
      <c r="G34" s="129" t="s">
        <v>673</v>
      </c>
      <c r="H34" s="91" t="str">
        <f t="shared" si="3"/>
        <v>PROGRAMSKO FINANCIRANJE JAVNIH VISOKIH UČILIŠTA</v>
      </c>
      <c r="I34" s="91" t="str">
        <f t="shared" si="4"/>
        <v>0942</v>
      </c>
      <c r="J34" s="128">
        <v>54</v>
      </c>
      <c r="K34" s="128">
        <v>54</v>
      </c>
      <c r="L34" s="128">
        <v>54</v>
      </c>
      <c r="M34" s="95"/>
      <c r="O34" s="86" t="str">
        <f t="shared" si="5"/>
        <v>343</v>
      </c>
      <c r="P34" s="86" t="str">
        <f t="shared" si="6"/>
        <v>34</v>
      </c>
      <c r="Q34" s="86" t="str">
        <f t="shared" si="7"/>
        <v>11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11</v>
      </c>
      <c r="D35" s="91" t="str">
        <f t="shared" si="1"/>
        <v>Opći prihodi i primici</v>
      </c>
      <c r="E35" s="96">
        <v>3434</v>
      </c>
      <c r="F35" s="91" t="str">
        <f t="shared" si="2"/>
        <v>Ostali nespomenuti financijski rashodi</v>
      </c>
      <c r="G35" s="129" t="s">
        <v>673</v>
      </c>
      <c r="H35" s="91" t="str">
        <f t="shared" si="3"/>
        <v>PROGRAMSKO FINANCIRANJE JAVNIH VISOKIH UČILIŠTA</v>
      </c>
      <c r="I35" s="91" t="str">
        <f t="shared" si="4"/>
        <v>0942</v>
      </c>
      <c r="J35" s="128">
        <v>54</v>
      </c>
      <c r="K35" s="128">
        <v>54</v>
      </c>
      <c r="L35" s="128">
        <v>54</v>
      </c>
      <c r="M35" s="95"/>
      <c r="O35" s="86" t="str">
        <f t="shared" si="5"/>
        <v>343</v>
      </c>
      <c r="P35" s="86" t="str">
        <f t="shared" si="6"/>
        <v>34</v>
      </c>
      <c r="Q35" s="86" t="str">
        <f t="shared" si="7"/>
        <v>11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11</v>
      </c>
      <c r="D36" s="91" t="str">
        <f t="shared" si="1"/>
        <v>Opći prihodi i primici</v>
      </c>
      <c r="E36" s="96">
        <v>4221</v>
      </c>
      <c r="F36" s="91" t="str">
        <f t="shared" si="2"/>
        <v>Uredska oprema i namještaj</v>
      </c>
      <c r="G36" s="129" t="s">
        <v>673</v>
      </c>
      <c r="H36" s="91" t="str">
        <f t="shared" si="3"/>
        <v>PROGRAMSKO FINANCIRANJE JAVNIH VISOKIH UČILIŠTA</v>
      </c>
      <c r="I36" s="91" t="str">
        <f t="shared" si="4"/>
        <v>0942</v>
      </c>
      <c r="J36" s="128">
        <v>21640</v>
      </c>
      <c r="K36" s="128">
        <v>21640</v>
      </c>
      <c r="L36" s="128">
        <v>21640</v>
      </c>
      <c r="M36" s="95"/>
      <c r="O36" s="86" t="str">
        <f t="shared" si="5"/>
        <v>422</v>
      </c>
      <c r="P36" s="86" t="str">
        <f t="shared" si="6"/>
        <v>42</v>
      </c>
      <c r="Q36" s="86" t="str">
        <f t="shared" si="7"/>
        <v>11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11</v>
      </c>
      <c r="D37" s="91" t="str">
        <f t="shared" si="1"/>
        <v>Opći prihodi i primici</v>
      </c>
      <c r="E37" s="96">
        <v>4222</v>
      </c>
      <c r="F37" s="91" t="str">
        <f t="shared" si="2"/>
        <v>Komunikacijska oprema</v>
      </c>
      <c r="G37" s="129" t="s">
        <v>673</v>
      </c>
      <c r="H37" s="91" t="str">
        <f t="shared" si="3"/>
        <v>PROGRAMSKO FINANCIRANJE JAVNIH VISOKIH UČILIŠTA</v>
      </c>
      <c r="I37" s="91" t="str">
        <f t="shared" si="4"/>
        <v>0942</v>
      </c>
      <c r="J37" s="128">
        <v>1533</v>
      </c>
      <c r="K37" s="128">
        <v>1533</v>
      </c>
      <c r="L37" s="128">
        <v>1533</v>
      </c>
      <c r="M37" s="95"/>
      <c r="O37" s="86" t="str">
        <f t="shared" si="5"/>
        <v>422</v>
      </c>
      <c r="P37" s="86" t="str">
        <f t="shared" si="6"/>
        <v>42</v>
      </c>
      <c r="Q37" s="86" t="str">
        <f t="shared" si="7"/>
        <v>11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11</v>
      </c>
      <c r="D38" s="91" t="str">
        <f t="shared" si="1"/>
        <v>Opći prihodi i primici</v>
      </c>
      <c r="E38" s="96">
        <v>4223</v>
      </c>
      <c r="F38" s="91" t="str">
        <f t="shared" si="2"/>
        <v>Oprema za održavanje i zaštitu</v>
      </c>
      <c r="G38" s="129" t="s">
        <v>673</v>
      </c>
      <c r="H38" s="91" t="str">
        <f t="shared" si="3"/>
        <v>PROGRAMSKO FINANCIRANJE JAVNIH VISOKIH UČILIŠTA</v>
      </c>
      <c r="I38" s="91" t="str">
        <f t="shared" si="4"/>
        <v>0942</v>
      </c>
      <c r="J38" s="128">
        <v>2191</v>
      </c>
      <c r="K38" s="128">
        <v>2191</v>
      </c>
      <c r="L38" s="128">
        <v>2191</v>
      </c>
      <c r="M38" s="95"/>
      <c r="O38" s="86" t="str">
        <f t="shared" si="5"/>
        <v>422</v>
      </c>
      <c r="P38" s="86" t="str">
        <f t="shared" si="6"/>
        <v>42</v>
      </c>
      <c r="Q38" s="86" t="str">
        <f t="shared" si="7"/>
        <v>11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11</v>
      </c>
      <c r="D39" s="91" t="str">
        <f t="shared" si="1"/>
        <v>Opći prihodi i primici</v>
      </c>
      <c r="E39" s="96">
        <v>4224</v>
      </c>
      <c r="F39" s="91" t="str">
        <f t="shared" si="2"/>
        <v>Medicinska i laboratorijska oprema</v>
      </c>
      <c r="G39" s="129" t="s">
        <v>673</v>
      </c>
      <c r="H39" s="91" t="str">
        <f t="shared" si="3"/>
        <v>PROGRAMSKO FINANCIRANJE JAVNIH VISOKIH UČILIŠTA</v>
      </c>
      <c r="I39" s="91" t="str">
        <f t="shared" si="4"/>
        <v>0942</v>
      </c>
      <c r="J39" s="128">
        <v>2191</v>
      </c>
      <c r="K39" s="128">
        <v>2191</v>
      </c>
      <c r="L39" s="128">
        <v>2191</v>
      </c>
      <c r="M39" s="95"/>
      <c r="O39" s="86" t="str">
        <f t="shared" si="5"/>
        <v>422</v>
      </c>
      <c r="P39" s="86" t="str">
        <f t="shared" si="6"/>
        <v>42</v>
      </c>
      <c r="Q39" s="86" t="str">
        <f t="shared" si="7"/>
        <v>11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11</v>
      </c>
      <c r="D40" s="91" t="str">
        <f t="shared" si="1"/>
        <v>Opći prihodi i primici</v>
      </c>
      <c r="E40" s="96">
        <v>4225</v>
      </c>
      <c r="F40" s="91" t="str">
        <f t="shared" si="2"/>
        <v>Instrumenti, uređaji i strojevi</v>
      </c>
      <c r="G40" s="129" t="s">
        <v>673</v>
      </c>
      <c r="H40" s="91" t="str">
        <f t="shared" si="3"/>
        <v>PROGRAMSKO FINANCIRANJE JAVNIH VISOKIH UČILIŠTA</v>
      </c>
      <c r="I40" s="91" t="str">
        <f t="shared" si="4"/>
        <v>0942</v>
      </c>
      <c r="J40" s="128">
        <v>2191</v>
      </c>
      <c r="K40" s="128">
        <v>2191</v>
      </c>
      <c r="L40" s="128">
        <v>2191</v>
      </c>
      <c r="M40" s="95"/>
      <c r="O40" s="86" t="str">
        <f t="shared" si="5"/>
        <v>422</v>
      </c>
      <c r="P40" s="86" t="str">
        <f t="shared" si="6"/>
        <v>42</v>
      </c>
      <c r="Q40" s="86" t="str">
        <f t="shared" si="7"/>
        <v>11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11</v>
      </c>
      <c r="D41" s="91" t="str">
        <f t="shared" si="1"/>
        <v>Opći prihodi i primici</v>
      </c>
      <c r="E41" s="96">
        <v>4226</v>
      </c>
      <c r="F41" s="91" t="str">
        <f t="shared" si="2"/>
        <v>Sportska i glazbena oprema</v>
      </c>
      <c r="G41" s="129" t="s">
        <v>673</v>
      </c>
      <c r="H41" s="91" t="str">
        <f t="shared" si="3"/>
        <v>PROGRAMSKO FINANCIRANJE JAVNIH VISOKIH UČILIŠTA</v>
      </c>
      <c r="I41" s="91" t="str">
        <f t="shared" si="4"/>
        <v>0942</v>
      </c>
      <c r="J41" s="128">
        <v>5478</v>
      </c>
      <c r="K41" s="128">
        <v>5478</v>
      </c>
      <c r="L41" s="128">
        <v>5478</v>
      </c>
      <c r="M41" s="95"/>
      <c r="O41" s="86" t="str">
        <f t="shared" si="5"/>
        <v>422</v>
      </c>
      <c r="P41" s="86" t="str">
        <f t="shared" si="6"/>
        <v>42</v>
      </c>
      <c r="Q41" s="86" t="str">
        <f t="shared" si="7"/>
        <v>11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11</v>
      </c>
      <c r="D42" s="91" t="str">
        <f t="shared" si="1"/>
        <v>Opći prihodi i primici</v>
      </c>
      <c r="E42" s="96">
        <v>4227</v>
      </c>
      <c r="F42" s="91" t="str">
        <f t="shared" si="2"/>
        <v>Uređaji, strojevi i oprema za ostale namjene</v>
      </c>
      <c r="G42" s="129" t="s">
        <v>673</v>
      </c>
      <c r="H42" s="91" t="str">
        <f t="shared" si="3"/>
        <v>PROGRAMSKO FINANCIRANJE JAVNIH VISOKIH UČILIŠTA</v>
      </c>
      <c r="I42" s="91" t="str">
        <f t="shared" si="4"/>
        <v>0942</v>
      </c>
      <c r="J42" s="128">
        <v>876</v>
      </c>
      <c r="K42" s="128">
        <v>876</v>
      </c>
      <c r="L42" s="128">
        <v>876</v>
      </c>
      <c r="M42" s="95"/>
      <c r="O42" s="86" t="str">
        <f t="shared" si="5"/>
        <v>422</v>
      </c>
      <c r="P42" s="86" t="str">
        <f t="shared" si="6"/>
        <v>42</v>
      </c>
      <c r="Q42" s="86" t="str">
        <f t="shared" si="7"/>
        <v>11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11</v>
      </c>
      <c r="D43" s="91" t="str">
        <f t="shared" si="1"/>
        <v>Opći prihodi i primici</v>
      </c>
      <c r="E43" s="96">
        <v>4241</v>
      </c>
      <c r="F43" s="91" t="str">
        <f t="shared" si="2"/>
        <v>Knjige</v>
      </c>
      <c r="G43" s="129" t="s">
        <v>673</v>
      </c>
      <c r="H43" s="91" t="str">
        <f t="shared" si="3"/>
        <v>PROGRAMSKO FINANCIRANJE JAVNIH VISOKIH UČILIŠTA</v>
      </c>
      <c r="I43" s="91" t="str">
        <f t="shared" si="4"/>
        <v>0942</v>
      </c>
      <c r="J43" s="128">
        <v>438</v>
      </c>
      <c r="K43" s="128">
        <v>438</v>
      </c>
      <c r="L43" s="128">
        <v>438</v>
      </c>
      <c r="M43" s="95"/>
      <c r="O43" s="86" t="str">
        <f t="shared" si="5"/>
        <v>424</v>
      </c>
      <c r="P43" s="86" t="str">
        <f t="shared" si="6"/>
        <v>42</v>
      </c>
      <c r="Q43" s="86" t="str">
        <f t="shared" si="7"/>
        <v>11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11</v>
      </c>
      <c r="D44" s="91" t="str">
        <f t="shared" si="1"/>
        <v>Opći prihodi i primici</v>
      </c>
      <c r="E44" s="96">
        <v>4262</v>
      </c>
      <c r="F44" s="91" t="str">
        <f t="shared" si="2"/>
        <v>Ulaganja u računalne programe</v>
      </c>
      <c r="G44" s="129" t="s">
        <v>673</v>
      </c>
      <c r="H44" s="91" t="str">
        <f t="shared" si="3"/>
        <v>PROGRAMSKO FINANCIRANJE JAVNIH VISOKIH UČILIŠTA</v>
      </c>
      <c r="I44" s="91" t="str">
        <f t="shared" si="4"/>
        <v>0942</v>
      </c>
      <c r="J44" s="128">
        <v>1643</v>
      </c>
      <c r="K44" s="128">
        <v>1643</v>
      </c>
      <c r="L44" s="128">
        <v>1643</v>
      </c>
      <c r="M44" s="95"/>
      <c r="O44" s="86" t="str">
        <f t="shared" si="5"/>
        <v>426</v>
      </c>
      <c r="P44" s="86" t="str">
        <f t="shared" si="6"/>
        <v>42</v>
      </c>
      <c r="Q44" s="86" t="str">
        <f t="shared" si="7"/>
        <v>11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31</v>
      </c>
      <c r="D45" s="91" t="str">
        <f t="shared" si="1"/>
        <v>Vlastiti prihodi</v>
      </c>
      <c r="E45" s="96">
        <v>3111</v>
      </c>
      <c r="F45" s="91" t="str">
        <f t="shared" si="2"/>
        <v>Plaće za redovan rad</v>
      </c>
      <c r="G45" s="129" t="s">
        <v>180</v>
      </c>
      <c r="H45" s="91" t="str">
        <f t="shared" si="3"/>
        <v>REDOVNA DJELATNOST SVEUČILIŠTA U SPLITU (IZ EVIDENCIJSKIH PRIHODA)</v>
      </c>
      <c r="I45" s="91" t="str">
        <f t="shared" si="4"/>
        <v>0942</v>
      </c>
      <c r="J45" s="128">
        <v>2654</v>
      </c>
      <c r="K45" s="128">
        <v>2654</v>
      </c>
      <c r="L45" s="128">
        <v>2654</v>
      </c>
      <c r="M45" s="95"/>
      <c r="O45" s="86" t="str">
        <f t="shared" si="5"/>
        <v>311</v>
      </c>
      <c r="P45" s="86" t="str">
        <f t="shared" si="6"/>
        <v>31</v>
      </c>
      <c r="Q45" s="86" t="str">
        <f t="shared" si="7"/>
        <v>31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31</v>
      </c>
      <c r="D46" s="91" t="str">
        <f t="shared" si="1"/>
        <v>Vlastiti prihodi</v>
      </c>
      <c r="E46" s="96">
        <v>3132</v>
      </c>
      <c r="F46" s="91" t="str">
        <f t="shared" si="2"/>
        <v>Doprinosi za obvezno zdravstveno osiguranje</v>
      </c>
      <c r="G46" s="129" t="s">
        <v>180</v>
      </c>
      <c r="H46" s="91" t="str">
        <f t="shared" si="3"/>
        <v>REDOVNA DJELATNOST SVEUČILIŠTA U SPLITU (IZ EVIDENCIJSKIH PRIHODA)</v>
      </c>
      <c r="I46" s="91" t="str">
        <f t="shared" si="4"/>
        <v>0942</v>
      </c>
      <c r="J46" s="128">
        <v>438</v>
      </c>
      <c r="K46" s="128">
        <v>438</v>
      </c>
      <c r="L46" s="128">
        <v>438</v>
      </c>
      <c r="M46" s="95"/>
      <c r="O46" s="86" t="str">
        <f t="shared" si="5"/>
        <v>313</v>
      </c>
      <c r="P46" s="86" t="str">
        <f t="shared" si="6"/>
        <v>31</v>
      </c>
      <c r="Q46" s="86" t="str">
        <f t="shared" si="7"/>
        <v>31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31</v>
      </c>
      <c r="D47" s="91" t="str">
        <f t="shared" si="1"/>
        <v>Vlastiti prihodi</v>
      </c>
      <c r="E47" s="96">
        <v>3211</v>
      </c>
      <c r="F47" s="91" t="str">
        <f t="shared" si="2"/>
        <v>Službena putovanja</v>
      </c>
      <c r="G47" s="129" t="s">
        <v>180</v>
      </c>
      <c r="H47" s="91" t="str">
        <f t="shared" si="3"/>
        <v>REDOVNA DJELATNOST SVEUČILIŠTA U SPLITU (IZ EVIDENCIJSKIH PRIHODA)</v>
      </c>
      <c r="I47" s="91" t="str">
        <f t="shared" si="4"/>
        <v>0942</v>
      </c>
      <c r="J47" s="128">
        <v>664</v>
      </c>
      <c r="K47" s="128">
        <v>664</v>
      </c>
      <c r="L47" s="128">
        <v>664</v>
      </c>
      <c r="M47" s="95"/>
      <c r="O47" s="86" t="str">
        <f t="shared" si="5"/>
        <v>321</v>
      </c>
      <c r="P47" s="86" t="str">
        <f t="shared" si="6"/>
        <v>32</v>
      </c>
      <c r="Q47" s="86" t="str">
        <f t="shared" si="7"/>
        <v>31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31</v>
      </c>
      <c r="D48" s="91" t="str">
        <f t="shared" si="1"/>
        <v>Vlastiti prihodi</v>
      </c>
      <c r="E48" s="96">
        <v>3213</v>
      </c>
      <c r="F48" s="91" t="str">
        <f t="shared" si="2"/>
        <v>Stručno usavršavanje zaposlenika</v>
      </c>
      <c r="G48" s="129" t="s">
        <v>180</v>
      </c>
      <c r="H48" s="91" t="str">
        <f t="shared" si="3"/>
        <v>REDOVNA DJELATNOST SVEUČILIŠTA U SPLITU (IZ EVIDENCIJSKIH PRIHODA)</v>
      </c>
      <c r="I48" s="91" t="str">
        <f t="shared" si="4"/>
        <v>0942</v>
      </c>
      <c r="J48" s="128">
        <v>796</v>
      </c>
      <c r="K48" s="128">
        <v>796</v>
      </c>
      <c r="L48" s="128">
        <v>796</v>
      </c>
      <c r="M48" s="95"/>
      <c r="O48" s="86" t="str">
        <f t="shared" si="5"/>
        <v>321</v>
      </c>
      <c r="P48" s="86" t="str">
        <f t="shared" si="6"/>
        <v>32</v>
      </c>
      <c r="Q48" s="86" t="str">
        <f t="shared" si="7"/>
        <v>31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31</v>
      </c>
      <c r="D49" s="91" t="str">
        <f t="shared" si="1"/>
        <v>Vlastiti prihodi</v>
      </c>
      <c r="E49" s="96">
        <v>3221</v>
      </c>
      <c r="F49" s="91" t="str">
        <f t="shared" si="2"/>
        <v>Uredski materijal i ostali materijalni rashodi</v>
      </c>
      <c r="G49" s="129" t="s">
        <v>180</v>
      </c>
      <c r="H49" s="91" t="str">
        <f t="shared" si="3"/>
        <v>REDOVNA DJELATNOST SVEUČILIŠTA U SPLITU (IZ EVIDENCIJSKIH PRIHODA)</v>
      </c>
      <c r="I49" s="91" t="str">
        <f t="shared" si="4"/>
        <v>0942</v>
      </c>
      <c r="J49" s="128">
        <v>398</v>
      </c>
      <c r="K49" s="128">
        <v>398</v>
      </c>
      <c r="L49" s="128">
        <v>398</v>
      </c>
      <c r="M49" s="95"/>
      <c r="O49" s="86" t="str">
        <f t="shared" si="5"/>
        <v>322</v>
      </c>
      <c r="P49" s="86" t="str">
        <f t="shared" si="6"/>
        <v>32</v>
      </c>
      <c r="Q49" s="86" t="str">
        <f t="shared" si="7"/>
        <v>31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31</v>
      </c>
      <c r="D50" s="91" t="str">
        <f t="shared" si="1"/>
        <v>Vlastiti prihodi</v>
      </c>
      <c r="E50" s="96">
        <v>3223</v>
      </c>
      <c r="F50" s="91" t="str">
        <f t="shared" si="2"/>
        <v>Energija</v>
      </c>
      <c r="G50" s="129" t="s">
        <v>180</v>
      </c>
      <c r="H50" s="91" t="str">
        <f t="shared" si="3"/>
        <v>REDOVNA DJELATNOST SVEUČILIŠTA U SPLITU (IZ EVIDENCIJSKIH PRIHODA)</v>
      </c>
      <c r="I50" s="91" t="str">
        <f t="shared" si="4"/>
        <v>0942</v>
      </c>
      <c r="J50" s="128">
        <v>2654</v>
      </c>
      <c r="K50" s="128">
        <v>2654</v>
      </c>
      <c r="L50" s="128">
        <v>2654</v>
      </c>
      <c r="M50" s="95"/>
      <c r="O50" s="86" t="str">
        <f t="shared" si="5"/>
        <v>322</v>
      </c>
      <c r="P50" s="86" t="str">
        <f t="shared" si="6"/>
        <v>32</v>
      </c>
      <c r="Q50" s="86" t="str">
        <f t="shared" si="7"/>
        <v>31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31</v>
      </c>
      <c r="D51" s="91" t="str">
        <f t="shared" si="1"/>
        <v>Vlastiti prihodi</v>
      </c>
      <c r="E51" s="96">
        <v>3224</v>
      </c>
      <c r="F51" s="91" t="str">
        <f t="shared" si="2"/>
        <v>Materijal i dijelovi za tekuće i investicijsko održavanje</v>
      </c>
      <c r="G51" s="129" t="s">
        <v>180</v>
      </c>
      <c r="H51" s="91" t="str">
        <f t="shared" si="3"/>
        <v>REDOVNA DJELATNOST SVEUČILIŠTA U SPLITU (IZ EVIDENCIJSKIH PRIHODA)</v>
      </c>
      <c r="I51" s="91" t="str">
        <f t="shared" si="4"/>
        <v>0942</v>
      </c>
      <c r="J51" s="128">
        <v>664</v>
      </c>
      <c r="K51" s="128">
        <v>664</v>
      </c>
      <c r="L51" s="128">
        <v>664</v>
      </c>
      <c r="M51" s="95"/>
      <c r="O51" s="86" t="str">
        <f t="shared" si="5"/>
        <v>322</v>
      </c>
      <c r="P51" s="86" t="str">
        <f t="shared" si="6"/>
        <v>32</v>
      </c>
      <c r="Q51" s="86" t="str">
        <f t="shared" si="7"/>
        <v>31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31</v>
      </c>
      <c r="D52" s="91" t="str">
        <f t="shared" si="1"/>
        <v>Vlastiti prihodi</v>
      </c>
      <c r="E52" s="96">
        <v>3225</v>
      </c>
      <c r="F52" s="91" t="str">
        <f t="shared" si="2"/>
        <v>Sitni inventar i auto gume</v>
      </c>
      <c r="G52" s="129" t="s">
        <v>180</v>
      </c>
      <c r="H52" s="91" t="str">
        <f t="shared" si="3"/>
        <v>REDOVNA DJELATNOST SVEUČILIŠTA U SPLITU (IZ EVIDENCIJSKIH PRIHODA)</v>
      </c>
      <c r="I52" s="91" t="str">
        <f t="shared" si="4"/>
        <v>0942</v>
      </c>
      <c r="J52" s="128">
        <v>1327</v>
      </c>
      <c r="K52" s="128">
        <v>1327</v>
      </c>
      <c r="L52" s="128">
        <v>1327</v>
      </c>
      <c r="M52" s="95"/>
      <c r="O52" s="86" t="str">
        <f t="shared" si="5"/>
        <v>322</v>
      </c>
      <c r="P52" s="86" t="str">
        <f t="shared" si="6"/>
        <v>32</v>
      </c>
      <c r="Q52" s="86" t="str">
        <f t="shared" si="7"/>
        <v>31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31</v>
      </c>
      <c r="D53" s="91" t="str">
        <f t="shared" si="1"/>
        <v>Vlastiti prihodi</v>
      </c>
      <c r="E53" s="96">
        <v>3227</v>
      </c>
      <c r="F53" s="91" t="str">
        <f t="shared" si="2"/>
        <v>Službena, radna i zaštitna odjeća i obuća</v>
      </c>
      <c r="G53" s="129" t="s">
        <v>180</v>
      </c>
      <c r="H53" s="91" t="str">
        <f t="shared" si="3"/>
        <v>REDOVNA DJELATNOST SVEUČILIŠTA U SPLITU (IZ EVIDENCIJSKIH PRIHODA)</v>
      </c>
      <c r="I53" s="91" t="str">
        <f t="shared" si="4"/>
        <v>0942</v>
      </c>
      <c r="J53" s="128">
        <v>133</v>
      </c>
      <c r="K53" s="128">
        <v>133</v>
      </c>
      <c r="L53" s="128">
        <v>133</v>
      </c>
      <c r="M53" s="95"/>
      <c r="O53" s="86" t="str">
        <f t="shared" si="5"/>
        <v>322</v>
      </c>
      <c r="P53" s="86" t="str">
        <f t="shared" si="6"/>
        <v>32</v>
      </c>
      <c r="Q53" s="86" t="str">
        <f t="shared" si="7"/>
        <v>31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31</v>
      </c>
      <c r="D54" s="91" t="str">
        <f t="shared" si="1"/>
        <v>Vlastiti prihodi</v>
      </c>
      <c r="E54" s="96">
        <v>3231</v>
      </c>
      <c r="F54" s="91" t="str">
        <f t="shared" si="2"/>
        <v>Usluge telefona, pošte i prijevoza</v>
      </c>
      <c r="G54" s="129" t="s">
        <v>180</v>
      </c>
      <c r="H54" s="91" t="str">
        <f t="shared" si="3"/>
        <v>REDOVNA DJELATNOST SVEUČILIŠTA U SPLITU (IZ EVIDENCIJSKIH PRIHODA)</v>
      </c>
      <c r="I54" s="91" t="str">
        <f t="shared" si="4"/>
        <v>0942</v>
      </c>
      <c r="J54" s="128">
        <v>133</v>
      </c>
      <c r="K54" s="128">
        <v>133</v>
      </c>
      <c r="L54" s="128">
        <v>133</v>
      </c>
      <c r="M54" s="95"/>
      <c r="O54" s="86" t="str">
        <f t="shared" si="5"/>
        <v>323</v>
      </c>
      <c r="P54" s="86" t="str">
        <f t="shared" si="6"/>
        <v>32</v>
      </c>
      <c r="Q54" s="86" t="str">
        <f t="shared" si="7"/>
        <v>31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31</v>
      </c>
      <c r="D55" s="91" t="str">
        <f t="shared" si="1"/>
        <v>Vlastiti prihodi</v>
      </c>
      <c r="E55" s="96">
        <v>3232</v>
      </c>
      <c r="F55" s="91" t="str">
        <f t="shared" si="2"/>
        <v>Usluge tekućeg i investicijskog održavanja</v>
      </c>
      <c r="G55" s="129" t="s">
        <v>180</v>
      </c>
      <c r="H55" s="91" t="str">
        <f t="shared" si="3"/>
        <v>REDOVNA DJELATNOST SVEUČILIŠTA U SPLITU (IZ EVIDENCIJSKIH PRIHODA)</v>
      </c>
      <c r="I55" s="91" t="str">
        <f t="shared" si="4"/>
        <v>0942</v>
      </c>
      <c r="J55" s="128">
        <v>265</v>
      </c>
      <c r="K55" s="128">
        <v>265</v>
      </c>
      <c r="L55" s="128">
        <v>265</v>
      </c>
      <c r="M55" s="95"/>
      <c r="O55" s="86" t="str">
        <f t="shared" si="5"/>
        <v>323</v>
      </c>
      <c r="P55" s="86" t="str">
        <f t="shared" si="6"/>
        <v>32</v>
      </c>
      <c r="Q55" s="86" t="str">
        <f t="shared" si="7"/>
        <v>31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31</v>
      </c>
      <c r="D56" s="91" t="str">
        <f t="shared" si="1"/>
        <v>Vlastiti prihodi</v>
      </c>
      <c r="E56" s="96">
        <v>3233</v>
      </c>
      <c r="F56" s="91" t="str">
        <f t="shared" si="2"/>
        <v>Usluge promidžbe i informiranja</v>
      </c>
      <c r="G56" s="129" t="s">
        <v>180</v>
      </c>
      <c r="H56" s="91" t="str">
        <f t="shared" si="3"/>
        <v>REDOVNA DJELATNOST SVEUČILIŠTA U SPLITU (IZ EVIDENCIJSKIH PRIHODA)</v>
      </c>
      <c r="I56" s="91" t="str">
        <f t="shared" si="4"/>
        <v>0942</v>
      </c>
      <c r="J56" s="128">
        <v>133</v>
      </c>
      <c r="K56" s="128">
        <v>133</v>
      </c>
      <c r="L56" s="128">
        <v>133</v>
      </c>
      <c r="M56" s="95"/>
      <c r="O56" s="86" t="str">
        <f t="shared" si="5"/>
        <v>323</v>
      </c>
      <c r="P56" s="86" t="str">
        <f t="shared" si="6"/>
        <v>32</v>
      </c>
      <c r="Q56" s="86" t="str">
        <f t="shared" si="7"/>
        <v>31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31</v>
      </c>
      <c r="D57" s="91" t="str">
        <f t="shared" si="1"/>
        <v>Vlastiti prihodi</v>
      </c>
      <c r="E57" s="96">
        <v>3235</v>
      </c>
      <c r="F57" s="91" t="str">
        <f t="shared" si="2"/>
        <v>Zakupnine i najamnine</v>
      </c>
      <c r="G57" s="129" t="s">
        <v>180</v>
      </c>
      <c r="H57" s="91" t="str">
        <f t="shared" si="3"/>
        <v>REDOVNA DJELATNOST SVEUČILIŠTA U SPLITU (IZ EVIDENCIJSKIH PRIHODA)</v>
      </c>
      <c r="I57" s="91" t="str">
        <f t="shared" si="4"/>
        <v>0942</v>
      </c>
      <c r="J57" s="128">
        <v>500</v>
      </c>
      <c r="K57" s="128">
        <v>664</v>
      </c>
      <c r="L57" s="128">
        <v>664</v>
      </c>
      <c r="M57" s="95"/>
      <c r="O57" s="86" t="str">
        <f t="shared" si="5"/>
        <v>323</v>
      </c>
      <c r="P57" s="86" t="str">
        <f t="shared" si="6"/>
        <v>32</v>
      </c>
      <c r="Q57" s="86" t="str">
        <f t="shared" si="7"/>
        <v>31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31</v>
      </c>
      <c r="D58" s="91" t="str">
        <f t="shared" si="1"/>
        <v>Vlastiti prihodi</v>
      </c>
      <c r="E58" s="96">
        <v>3237</v>
      </c>
      <c r="F58" s="91" t="str">
        <f t="shared" si="2"/>
        <v>Intelektualne i osobne usluge</v>
      </c>
      <c r="G58" s="129" t="s">
        <v>180</v>
      </c>
      <c r="H58" s="91" t="str">
        <f t="shared" si="3"/>
        <v>REDOVNA DJELATNOST SVEUČILIŠTA U SPLITU (IZ EVIDENCIJSKIH PRIHODA)</v>
      </c>
      <c r="I58" s="91" t="str">
        <f t="shared" si="4"/>
        <v>0942</v>
      </c>
      <c r="J58" s="128">
        <v>7459</v>
      </c>
      <c r="K58" s="128">
        <v>7459</v>
      </c>
      <c r="L58" s="128">
        <v>7459</v>
      </c>
      <c r="M58" s="95"/>
      <c r="O58" s="86" t="str">
        <f t="shared" si="5"/>
        <v>323</v>
      </c>
      <c r="P58" s="86" t="str">
        <f t="shared" si="6"/>
        <v>32</v>
      </c>
      <c r="Q58" s="86" t="str">
        <f t="shared" si="7"/>
        <v>31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31</v>
      </c>
      <c r="D59" s="91" t="str">
        <f t="shared" si="1"/>
        <v>Vlastiti prihodi</v>
      </c>
      <c r="E59" s="96">
        <v>3239</v>
      </c>
      <c r="F59" s="91" t="str">
        <f t="shared" si="2"/>
        <v>Ostale usluge</v>
      </c>
      <c r="G59" s="129" t="s">
        <v>180</v>
      </c>
      <c r="H59" s="91" t="str">
        <f t="shared" si="3"/>
        <v>REDOVNA DJELATNOST SVEUČILIŠTA U SPLITU (IZ EVIDENCIJSKIH PRIHODA)</v>
      </c>
      <c r="I59" s="91" t="str">
        <f t="shared" si="4"/>
        <v>0942</v>
      </c>
      <c r="J59" s="128">
        <v>500</v>
      </c>
      <c r="K59" s="128">
        <v>398</v>
      </c>
      <c r="L59" s="128">
        <v>398</v>
      </c>
      <c r="M59" s="95"/>
      <c r="O59" s="86" t="str">
        <f t="shared" si="5"/>
        <v>323</v>
      </c>
      <c r="P59" s="86" t="str">
        <f t="shared" si="6"/>
        <v>32</v>
      </c>
      <c r="Q59" s="86" t="str">
        <f t="shared" si="7"/>
        <v>31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31</v>
      </c>
      <c r="D60" s="91" t="str">
        <f t="shared" si="1"/>
        <v>Vlastiti prihodi</v>
      </c>
      <c r="E60" s="96">
        <v>3241</v>
      </c>
      <c r="F60" s="91" t="str">
        <f t="shared" si="2"/>
        <v>Naknade troškova osobama izvan radnog odnosa</v>
      </c>
      <c r="G60" s="129" t="s">
        <v>180</v>
      </c>
      <c r="H60" s="91" t="str">
        <f t="shared" si="3"/>
        <v>REDOVNA DJELATNOST SVEUČILIŠTA U SPLITU (IZ EVIDENCIJSKIH PRIHODA)</v>
      </c>
      <c r="I60" s="91" t="str">
        <f t="shared" si="4"/>
        <v>0942</v>
      </c>
      <c r="J60" s="128">
        <v>1300</v>
      </c>
      <c r="K60" s="128">
        <v>664</v>
      </c>
      <c r="L60" s="128">
        <v>664</v>
      </c>
      <c r="M60" s="95"/>
      <c r="O60" s="86" t="str">
        <f t="shared" si="5"/>
        <v>324</v>
      </c>
      <c r="P60" s="86" t="str">
        <f t="shared" si="6"/>
        <v>32</v>
      </c>
      <c r="Q60" s="86" t="str">
        <f t="shared" si="7"/>
        <v>31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31</v>
      </c>
      <c r="D61" s="91" t="str">
        <f t="shared" si="1"/>
        <v>Vlastiti prihodi</v>
      </c>
      <c r="E61" s="96">
        <v>3293</v>
      </c>
      <c r="F61" s="91" t="str">
        <f t="shared" si="2"/>
        <v>Reprezentacija</v>
      </c>
      <c r="G61" s="129" t="s">
        <v>180</v>
      </c>
      <c r="H61" s="91" t="str">
        <f t="shared" si="3"/>
        <v>REDOVNA DJELATNOST SVEUČILIŠTA U SPLITU (IZ EVIDENCIJSKIH PRIHODA)</v>
      </c>
      <c r="I61" s="91" t="str">
        <f t="shared" si="4"/>
        <v>0942</v>
      </c>
      <c r="J61" s="128">
        <v>199</v>
      </c>
      <c r="K61" s="128">
        <v>199</v>
      </c>
      <c r="L61" s="128">
        <v>199</v>
      </c>
      <c r="M61" s="95"/>
      <c r="O61" s="86" t="str">
        <f t="shared" si="5"/>
        <v>329</v>
      </c>
      <c r="P61" s="86" t="str">
        <f t="shared" si="6"/>
        <v>32</v>
      </c>
      <c r="Q61" s="86" t="str">
        <f t="shared" si="7"/>
        <v>31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31</v>
      </c>
      <c r="D62" s="91" t="str">
        <f t="shared" si="1"/>
        <v>Vlastiti prihodi</v>
      </c>
      <c r="E62" s="96">
        <v>3431</v>
      </c>
      <c r="F62" s="91" t="str">
        <f t="shared" si="2"/>
        <v>Bankarske usluge i usluge platnog prometa</v>
      </c>
      <c r="G62" s="129" t="s">
        <v>180</v>
      </c>
      <c r="H62" s="91" t="str">
        <f t="shared" si="3"/>
        <v>REDOVNA DJELATNOST SVEUČILIŠTA U SPLITU (IZ EVIDENCIJSKIH PRIHODA)</v>
      </c>
      <c r="I62" s="91" t="str">
        <f t="shared" si="4"/>
        <v>0942</v>
      </c>
      <c r="J62" s="128">
        <v>265</v>
      </c>
      <c r="K62" s="128">
        <v>265</v>
      </c>
      <c r="L62" s="128">
        <v>265</v>
      </c>
      <c r="M62" s="95"/>
      <c r="O62" s="86" t="str">
        <f t="shared" si="5"/>
        <v>343</v>
      </c>
      <c r="P62" s="86" t="str">
        <f t="shared" si="6"/>
        <v>34</v>
      </c>
      <c r="Q62" s="86" t="str">
        <f t="shared" si="7"/>
        <v>31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31</v>
      </c>
      <c r="D63" s="91" t="str">
        <f t="shared" si="1"/>
        <v>Vlastiti prihodi</v>
      </c>
      <c r="E63" s="96">
        <v>4221</v>
      </c>
      <c r="F63" s="91" t="str">
        <f t="shared" si="2"/>
        <v>Uredska oprema i namještaj</v>
      </c>
      <c r="G63" s="129" t="s">
        <v>180</v>
      </c>
      <c r="H63" s="91" t="str">
        <f t="shared" si="3"/>
        <v>REDOVNA DJELATNOST SVEUČILIŠTA U SPLITU (IZ EVIDENCIJSKIH PRIHODA)</v>
      </c>
      <c r="I63" s="91" t="str">
        <f t="shared" si="4"/>
        <v>0942</v>
      </c>
      <c r="J63" s="128">
        <v>1327</v>
      </c>
      <c r="K63" s="128">
        <v>1327</v>
      </c>
      <c r="L63" s="128">
        <v>1327</v>
      </c>
      <c r="M63" s="95"/>
      <c r="O63" s="86" t="str">
        <f t="shared" si="5"/>
        <v>422</v>
      </c>
      <c r="P63" s="86" t="str">
        <f t="shared" si="6"/>
        <v>42</v>
      </c>
      <c r="Q63" s="86" t="str">
        <f t="shared" si="7"/>
        <v>31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31</v>
      </c>
      <c r="D64" s="91" t="str">
        <f t="shared" si="1"/>
        <v>Vlastiti prihodi</v>
      </c>
      <c r="E64" s="96">
        <v>4224</v>
      </c>
      <c r="F64" s="91" t="str">
        <f t="shared" si="2"/>
        <v>Medicinska i laboratorijska oprema</v>
      </c>
      <c r="G64" s="129" t="s">
        <v>180</v>
      </c>
      <c r="H64" s="91" t="str">
        <f t="shared" si="3"/>
        <v>REDOVNA DJELATNOST SVEUČILIŠTA U SPLITU (IZ EVIDENCIJSKIH PRIHODA)</v>
      </c>
      <c r="I64" s="91" t="str">
        <f t="shared" si="4"/>
        <v>0942</v>
      </c>
      <c r="J64" s="128">
        <v>6636</v>
      </c>
      <c r="K64" s="128">
        <v>6636</v>
      </c>
      <c r="L64" s="128">
        <v>6636</v>
      </c>
      <c r="M64" s="95"/>
      <c r="O64" s="86" t="str">
        <f t="shared" si="5"/>
        <v>422</v>
      </c>
      <c r="P64" s="86" t="str">
        <f t="shared" si="6"/>
        <v>42</v>
      </c>
      <c r="Q64" s="86" t="str">
        <f t="shared" si="7"/>
        <v>31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31</v>
      </c>
      <c r="D65" s="91" t="str">
        <f t="shared" si="1"/>
        <v>Vlastiti prihodi</v>
      </c>
      <c r="E65" s="96">
        <v>4226</v>
      </c>
      <c r="F65" s="91" t="str">
        <f t="shared" si="2"/>
        <v>Sportska i glazbena oprema</v>
      </c>
      <c r="G65" s="129" t="s">
        <v>180</v>
      </c>
      <c r="H65" s="91" t="str">
        <f t="shared" si="3"/>
        <v>REDOVNA DJELATNOST SVEUČILIŠTA U SPLITU (IZ EVIDENCIJSKIH PRIHODA)</v>
      </c>
      <c r="I65" s="91" t="str">
        <f t="shared" si="4"/>
        <v>0942</v>
      </c>
      <c r="J65" s="128">
        <v>5309</v>
      </c>
      <c r="K65" s="128">
        <v>5309</v>
      </c>
      <c r="L65" s="128">
        <v>5309</v>
      </c>
      <c r="M65" s="95"/>
      <c r="O65" s="86" t="str">
        <f t="shared" si="5"/>
        <v>422</v>
      </c>
      <c r="P65" s="86" t="str">
        <f t="shared" si="6"/>
        <v>42</v>
      </c>
      <c r="Q65" s="86" t="str">
        <f t="shared" si="7"/>
        <v>31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43</v>
      </c>
      <c r="D66" s="91" t="str">
        <f t="shared" si="1"/>
        <v>Ostali prihodi za posebne namjene</v>
      </c>
      <c r="E66" s="96">
        <v>3111</v>
      </c>
      <c r="F66" s="91" t="str">
        <f t="shared" si="2"/>
        <v>Plaće za redovan rad</v>
      </c>
      <c r="G66" s="129" t="s">
        <v>180</v>
      </c>
      <c r="H66" s="91" t="str">
        <f t="shared" si="3"/>
        <v>REDOVNA DJELATNOST SVEUČILIŠTA U SPLITU (IZ EVIDENCIJSKIH PRIHODA)</v>
      </c>
      <c r="I66" s="91" t="str">
        <f t="shared" si="4"/>
        <v>0942</v>
      </c>
      <c r="J66" s="128">
        <v>132723</v>
      </c>
      <c r="K66" s="128">
        <v>169885</v>
      </c>
      <c r="L66" s="128">
        <v>169885</v>
      </c>
      <c r="M66" s="95"/>
      <c r="O66" s="86" t="str">
        <f t="shared" si="5"/>
        <v>311</v>
      </c>
      <c r="P66" s="86" t="str">
        <f t="shared" si="6"/>
        <v>31</v>
      </c>
      <c r="Q66" s="86" t="str">
        <f t="shared" si="7"/>
        <v>43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43</v>
      </c>
      <c r="D67" s="91" t="str">
        <f>IFERROR(VLOOKUP(C67,$S$6:$T$24,2,FALSE),"")</f>
        <v>Ostali prihodi za posebne namjene</v>
      </c>
      <c r="E67" s="96">
        <v>3121</v>
      </c>
      <c r="F67" s="91" t="str">
        <f t="shared" si="2"/>
        <v>Ostali rashodi za zaposlene</v>
      </c>
      <c r="G67" s="129" t="s">
        <v>180</v>
      </c>
      <c r="H67" s="91" t="str">
        <f t="shared" si="3"/>
        <v>REDOVNA DJELATNOST SVEUČILIŠTA U SPLITU (IZ EVIDENCIJSKIH PRIHODA)</v>
      </c>
      <c r="I67" s="91" t="str">
        <f t="shared" si="4"/>
        <v>0942</v>
      </c>
      <c r="J67" s="128">
        <v>6636</v>
      </c>
      <c r="K67" s="128">
        <v>6636</v>
      </c>
      <c r="L67" s="128">
        <v>6636</v>
      </c>
      <c r="M67" s="95"/>
      <c r="O67" s="86" t="str">
        <f t="shared" si="5"/>
        <v>312</v>
      </c>
      <c r="P67" s="86" t="str">
        <f t="shared" si="6"/>
        <v>31</v>
      </c>
      <c r="Q67" s="86" t="str">
        <f>LEFT(C67,3)</f>
        <v>43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43</v>
      </c>
      <c r="D68" s="91" t="str">
        <f t="shared" ref="D68:D130" si="13">IFERROR(VLOOKUP(C68,$S$6:$T$24,2,FALSE),"")</f>
        <v>Ostali prihodi za posebne namjene</v>
      </c>
      <c r="E68" s="96">
        <v>3132</v>
      </c>
      <c r="F68" s="91" t="str">
        <f t="shared" ref="F68:F131" si="14">IFERROR(VLOOKUP(E68,$V$5:$X$129,2,FALSE),"")</f>
        <v>Doprinosi za obvezno zdravstveno osiguranje</v>
      </c>
      <c r="G68" s="129" t="s">
        <v>180</v>
      </c>
      <c r="H68" s="91" t="str">
        <f t="shared" ref="H68:H131" si="15">IFERROR(VLOOKUP(G68,$AB$6:$AC$327,2,FALSE),"")</f>
        <v>REDOVNA DJELATNOST SVEUČILIŠTA U SPLITU (IZ EVIDENCIJSKIH PRIHODA)</v>
      </c>
      <c r="I68" s="91" t="str">
        <f t="shared" ref="I68:I131" si="16">IFERROR(VLOOKUP(G68,$AB$6:$AF$327,3,FALSE),"")</f>
        <v>0942</v>
      </c>
      <c r="J68" s="128">
        <v>21899</v>
      </c>
      <c r="K68" s="128">
        <v>28031</v>
      </c>
      <c r="L68" s="128">
        <v>28031</v>
      </c>
      <c r="M68" s="95"/>
      <c r="O68" s="86" t="str">
        <f t="shared" ref="O68:O131" si="17">LEFT(E68,3)</f>
        <v>313</v>
      </c>
      <c r="P68" s="86" t="str">
        <f t="shared" ref="P68:P131" si="18">LEFT(E68,2)</f>
        <v>31</v>
      </c>
      <c r="Q68" s="86" t="str">
        <f t="shared" ref="Q68:Q131" si="19">LEFT(C68,3)</f>
        <v>43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43</v>
      </c>
      <c r="D69" s="91" t="str">
        <f t="shared" si="13"/>
        <v>Ostali prihodi za posebne namjene</v>
      </c>
      <c r="E69" s="96">
        <v>3211</v>
      </c>
      <c r="F69" s="91" t="str">
        <f t="shared" si="14"/>
        <v>Službena putovanja</v>
      </c>
      <c r="G69" s="129" t="s">
        <v>180</v>
      </c>
      <c r="H69" s="91" t="str">
        <f t="shared" si="15"/>
        <v>REDOVNA DJELATNOST SVEUČILIŠTA U SPLITU (IZ EVIDENCIJSKIH PRIHODA)</v>
      </c>
      <c r="I69" s="91" t="str">
        <f t="shared" si="16"/>
        <v>0942</v>
      </c>
      <c r="J69" s="128">
        <v>7135</v>
      </c>
      <c r="K69" s="128">
        <v>7135</v>
      </c>
      <c r="L69" s="128">
        <v>7135</v>
      </c>
      <c r="M69" s="95"/>
      <c r="O69" s="86" t="str">
        <f t="shared" si="17"/>
        <v>321</v>
      </c>
      <c r="P69" s="86" t="str">
        <f t="shared" si="18"/>
        <v>32</v>
      </c>
      <c r="Q69" s="86" t="str">
        <f t="shared" si="19"/>
        <v>43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43</v>
      </c>
      <c r="D70" s="91" t="str">
        <f t="shared" si="13"/>
        <v>Ostali prihodi za posebne namjene</v>
      </c>
      <c r="E70" s="96">
        <v>3212</v>
      </c>
      <c r="F70" s="91" t="str">
        <f t="shared" si="14"/>
        <v>Naknade za prijevoz, za rad na terenu i odvojeni život</v>
      </c>
      <c r="G70" s="129" t="s">
        <v>180</v>
      </c>
      <c r="H70" s="91" t="str">
        <f t="shared" si="15"/>
        <v>REDOVNA DJELATNOST SVEUČILIŠTA U SPLITU (IZ EVIDENCIJSKIH PRIHODA)</v>
      </c>
      <c r="I70" s="91" t="str">
        <f t="shared" si="16"/>
        <v>0942</v>
      </c>
      <c r="J70" s="128">
        <v>1460</v>
      </c>
      <c r="K70" s="128">
        <v>1460</v>
      </c>
      <c r="L70" s="128">
        <v>1460</v>
      </c>
      <c r="M70" s="95"/>
      <c r="O70" s="86" t="str">
        <f t="shared" si="17"/>
        <v>321</v>
      </c>
      <c r="P70" s="86" t="str">
        <f t="shared" si="18"/>
        <v>32</v>
      </c>
      <c r="Q70" s="86" t="str">
        <f t="shared" si="19"/>
        <v>43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43</v>
      </c>
      <c r="D71" s="91" t="str">
        <f t="shared" si="13"/>
        <v>Ostali prihodi za posebne namjene</v>
      </c>
      <c r="E71" s="96">
        <v>3213</v>
      </c>
      <c r="F71" s="91" t="str">
        <f t="shared" si="14"/>
        <v>Stručno usavršavanje zaposlenika</v>
      </c>
      <c r="G71" s="129" t="s">
        <v>180</v>
      </c>
      <c r="H71" s="91" t="str">
        <f t="shared" si="15"/>
        <v>REDOVNA DJELATNOST SVEUČILIŠTA U SPLITU (IZ EVIDENCIJSKIH PRIHODA)</v>
      </c>
      <c r="I71" s="91" t="str">
        <f t="shared" si="16"/>
        <v>0942</v>
      </c>
      <c r="J71" s="128">
        <v>1725</v>
      </c>
      <c r="K71" s="128">
        <v>1725</v>
      </c>
      <c r="L71" s="128">
        <v>1725</v>
      </c>
      <c r="M71" s="95"/>
      <c r="O71" s="86" t="str">
        <f t="shared" si="17"/>
        <v>321</v>
      </c>
      <c r="P71" s="86" t="str">
        <f t="shared" si="18"/>
        <v>32</v>
      </c>
      <c r="Q71" s="86" t="str">
        <f t="shared" si="19"/>
        <v>43</v>
      </c>
      <c r="R71" s="86" t="str">
        <f t="shared" si="20"/>
        <v>94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43</v>
      </c>
      <c r="D72" s="91" t="str">
        <f>IFERROR(VLOOKUP(C72,$S$6:$T$24,2,FALSE),"")</f>
        <v>Ostali prihodi za posebne namjene</v>
      </c>
      <c r="E72" s="96">
        <v>3221</v>
      </c>
      <c r="F72" s="91" t="str">
        <f t="shared" si="14"/>
        <v>Uredski materijal i ostali materijalni rashodi</v>
      </c>
      <c r="G72" s="129" t="s">
        <v>180</v>
      </c>
      <c r="H72" s="91" t="str">
        <f t="shared" si="15"/>
        <v>REDOVNA DJELATNOST SVEUČILIŠTA U SPLITU (IZ EVIDENCIJSKIH PRIHODA)</v>
      </c>
      <c r="I72" s="91" t="str">
        <f t="shared" si="16"/>
        <v>0942</v>
      </c>
      <c r="J72" s="128">
        <v>2654</v>
      </c>
      <c r="K72" s="128">
        <v>2654</v>
      </c>
      <c r="L72" s="128">
        <v>2654</v>
      </c>
      <c r="M72" s="95"/>
      <c r="O72" s="86" t="str">
        <f t="shared" si="17"/>
        <v>322</v>
      </c>
      <c r="P72" s="86" t="str">
        <f t="shared" si="18"/>
        <v>32</v>
      </c>
      <c r="Q72" s="86" t="str">
        <f>LEFT(C72,3)</f>
        <v>43</v>
      </c>
      <c r="R72" s="86" t="str">
        <f t="shared" si="20"/>
        <v>94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43</v>
      </c>
      <c r="D73" s="91" t="str">
        <f t="shared" si="13"/>
        <v>Ostali prihodi za posebne namjene</v>
      </c>
      <c r="E73" s="96">
        <v>3223</v>
      </c>
      <c r="F73" s="91" t="str">
        <f t="shared" si="14"/>
        <v>Energija</v>
      </c>
      <c r="G73" s="129" t="s">
        <v>180</v>
      </c>
      <c r="H73" s="91" t="str">
        <f t="shared" si="15"/>
        <v>REDOVNA DJELATNOST SVEUČILIŠTA U SPLITU (IZ EVIDENCIJSKIH PRIHODA)</v>
      </c>
      <c r="I73" s="91" t="str">
        <f t="shared" si="16"/>
        <v>0942</v>
      </c>
      <c r="J73" s="128">
        <v>9291</v>
      </c>
      <c r="K73" s="128">
        <v>9954</v>
      </c>
      <c r="L73" s="128">
        <v>9954</v>
      </c>
      <c r="M73" s="95"/>
      <c r="O73" s="86" t="str">
        <f t="shared" si="17"/>
        <v>322</v>
      </c>
      <c r="P73" s="86" t="str">
        <f t="shared" si="18"/>
        <v>32</v>
      </c>
      <c r="Q73" s="86" t="str">
        <f t="shared" si="19"/>
        <v>43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43</v>
      </c>
      <c r="D74" s="91" t="str">
        <f t="shared" si="13"/>
        <v>Ostali prihodi za posebne namjene</v>
      </c>
      <c r="E74" s="96">
        <v>3224</v>
      </c>
      <c r="F74" s="91" t="str">
        <f t="shared" si="14"/>
        <v>Materijal i dijelovi za tekuće i investicijsko održavanje</v>
      </c>
      <c r="G74" s="129" t="s">
        <v>180</v>
      </c>
      <c r="H74" s="91" t="str">
        <f t="shared" si="15"/>
        <v>REDOVNA DJELATNOST SVEUČILIŠTA U SPLITU (IZ EVIDENCIJSKIH PRIHODA)</v>
      </c>
      <c r="I74" s="91" t="str">
        <f t="shared" si="16"/>
        <v>0942</v>
      </c>
      <c r="J74" s="128">
        <v>7034</v>
      </c>
      <c r="K74" s="128">
        <v>7034</v>
      </c>
      <c r="L74" s="128">
        <v>7034</v>
      </c>
      <c r="M74" s="95"/>
      <c r="O74" s="86" t="str">
        <f t="shared" si="17"/>
        <v>322</v>
      </c>
      <c r="P74" s="86" t="str">
        <f t="shared" si="18"/>
        <v>32</v>
      </c>
      <c r="Q74" s="86" t="str">
        <f t="shared" si="19"/>
        <v>43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43</v>
      </c>
      <c r="D75" s="91" t="str">
        <f t="shared" si="13"/>
        <v>Ostali prihodi za posebne namjene</v>
      </c>
      <c r="E75" s="96">
        <v>3225</v>
      </c>
      <c r="F75" s="91" t="str">
        <f t="shared" si="14"/>
        <v>Sitni inventar i auto gume</v>
      </c>
      <c r="G75" s="129" t="s">
        <v>180</v>
      </c>
      <c r="H75" s="91" t="str">
        <f t="shared" si="15"/>
        <v>REDOVNA DJELATNOST SVEUČILIŠTA U SPLITU (IZ EVIDENCIJSKIH PRIHODA)</v>
      </c>
      <c r="I75" s="91" t="str">
        <f t="shared" si="16"/>
        <v>0942</v>
      </c>
      <c r="J75" s="128">
        <v>9158</v>
      </c>
      <c r="K75" s="128">
        <v>9158</v>
      </c>
      <c r="L75" s="128">
        <v>9158</v>
      </c>
      <c r="M75" s="95"/>
      <c r="O75" s="86" t="str">
        <f t="shared" si="17"/>
        <v>322</v>
      </c>
      <c r="P75" s="86" t="str">
        <f t="shared" si="18"/>
        <v>32</v>
      </c>
      <c r="Q75" s="86" t="str">
        <f t="shared" si="19"/>
        <v>43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43</v>
      </c>
      <c r="D76" s="91" t="str">
        <f t="shared" si="13"/>
        <v>Ostali prihodi za posebne namjene</v>
      </c>
      <c r="E76" s="96">
        <v>3227</v>
      </c>
      <c r="F76" s="91" t="str">
        <f t="shared" si="14"/>
        <v>Službena, radna i zaštitna odjeća i obuća</v>
      </c>
      <c r="G76" s="129" t="s">
        <v>180</v>
      </c>
      <c r="H76" s="91" t="str">
        <f t="shared" si="15"/>
        <v>REDOVNA DJELATNOST SVEUČILIŠTA U SPLITU (IZ EVIDENCIJSKIH PRIHODA)</v>
      </c>
      <c r="I76" s="91" t="str">
        <f t="shared" si="16"/>
        <v>0942</v>
      </c>
      <c r="J76" s="128">
        <v>1327</v>
      </c>
      <c r="K76" s="128">
        <v>9291</v>
      </c>
      <c r="L76" s="128">
        <v>9291</v>
      </c>
      <c r="M76" s="95"/>
      <c r="O76" s="86" t="str">
        <f t="shared" si="17"/>
        <v>322</v>
      </c>
      <c r="P76" s="86" t="str">
        <f t="shared" si="18"/>
        <v>32</v>
      </c>
      <c r="Q76" s="86" t="str">
        <f t="shared" si="19"/>
        <v>43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43</v>
      </c>
      <c r="D77" s="91" t="str">
        <f t="shared" si="13"/>
        <v>Ostali prihodi za posebne namjene</v>
      </c>
      <c r="E77" s="96">
        <v>3231</v>
      </c>
      <c r="F77" s="91" t="str">
        <f t="shared" si="14"/>
        <v>Usluge telefona, pošte i prijevoza</v>
      </c>
      <c r="G77" s="129" t="s">
        <v>180</v>
      </c>
      <c r="H77" s="91" t="str">
        <f t="shared" si="15"/>
        <v>REDOVNA DJELATNOST SVEUČILIŠTA U SPLITU (IZ EVIDENCIJSKIH PRIHODA)</v>
      </c>
      <c r="I77" s="91" t="str">
        <f t="shared" si="16"/>
        <v>0942</v>
      </c>
      <c r="J77" s="128">
        <v>5442</v>
      </c>
      <c r="K77" s="128">
        <v>5442</v>
      </c>
      <c r="L77" s="128">
        <v>5442</v>
      </c>
      <c r="M77" s="95"/>
      <c r="O77" s="86" t="str">
        <f t="shared" si="17"/>
        <v>323</v>
      </c>
      <c r="P77" s="86" t="str">
        <f t="shared" si="18"/>
        <v>32</v>
      </c>
      <c r="Q77" s="86" t="str">
        <f t="shared" si="19"/>
        <v>43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43</v>
      </c>
      <c r="D78" s="91" t="str">
        <f t="shared" si="13"/>
        <v>Ostali prihodi za posebne namjene</v>
      </c>
      <c r="E78" s="96">
        <v>3232</v>
      </c>
      <c r="F78" s="91" t="str">
        <f t="shared" si="14"/>
        <v>Usluge tekućeg i investicijskog održavanja</v>
      </c>
      <c r="G78" s="129" t="s">
        <v>180</v>
      </c>
      <c r="H78" s="91" t="str">
        <f t="shared" si="15"/>
        <v>REDOVNA DJELATNOST SVEUČILIŠTA U SPLITU (IZ EVIDENCIJSKIH PRIHODA)</v>
      </c>
      <c r="I78" s="91" t="str">
        <f t="shared" si="16"/>
        <v>0942</v>
      </c>
      <c r="J78" s="128">
        <v>2389</v>
      </c>
      <c r="K78" s="128">
        <v>2389</v>
      </c>
      <c r="L78" s="128">
        <v>2389</v>
      </c>
      <c r="M78" s="95"/>
      <c r="O78" s="86" t="str">
        <f t="shared" si="17"/>
        <v>323</v>
      </c>
      <c r="P78" s="86" t="str">
        <f t="shared" si="18"/>
        <v>32</v>
      </c>
      <c r="Q78" s="86" t="str">
        <f t="shared" si="19"/>
        <v>43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43</v>
      </c>
      <c r="D79" s="91" t="str">
        <f t="shared" si="13"/>
        <v>Ostali prihodi za posebne namjene</v>
      </c>
      <c r="E79" s="96">
        <v>3233</v>
      </c>
      <c r="F79" s="91" t="str">
        <f t="shared" si="14"/>
        <v>Usluge promidžbe i informiranja</v>
      </c>
      <c r="G79" s="129" t="s">
        <v>180</v>
      </c>
      <c r="H79" s="91" t="str">
        <f t="shared" si="15"/>
        <v>REDOVNA DJELATNOST SVEUČILIŠTA U SPLITU (IZ EVIDENCIJSKIH PRIHODA)</v>
      </c>
      <c r="I79" s="91" t="str">
        <f t="shared" si="16"/>
        <v>0942</v>
      </c>
      <c r="J79" s="128">
        <v>398</v>
      </c>
      <c r="K79" s="128">
        <v>398</v>
      </c>
      <c r="L79" s="128">
        <v>398</v>
      </c>
      <c r="M79" s="95"/>
      <c r="O79" s="86" t="str">
        <f t="shared" si="17"/>
        <v>323</v>
      </c>
      <c r="P79" s="86" t="str">
        <f t="shared" si="18"/>
        <v>32</v>
      </c>
      <c r="Q79" s="86" t="str">
        <f t="shared" si="19"/>
        <v>43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43</v>
      </c>
      <c r="D80" s="91" t="str">
        <f t="shared" si="13"/>
        <v>Ostali prihodi za posebne namjene</v>
      </c>
      <c r="E80" s="96">
        <v>3234</v>
      </c>
      <c r="F80" s="91" t="str">
        <f t="shared" si="14"/>
        <v>Komunalne usluge</v>
      </c>
      <c r="G80" s="129" t="s">
        <v>180</v>
      </c>
      <c r="H80" s="91" t="str">
        <f t="shared" si="15"/>
        <v>REDOVNA DJELATNOST SVEUČILIŠTA U SPLITU (IZ EVIDENCIJSKIH PRIHODA)</v>
      </c>
      <c r="I80" s="91" t="str">
        <f t="shared" si="16"/>
        <v>0942</v>
      </c>
      <c r="J80" s="128">
        <v>5043</v>
      </c>
      <c r="K80" s="128">
        <v>5043</v>
      </c>
      <c r="L80" s="128">
        <v>5043</v>
      </c>
      <c r="M80" s="95"/>
      <c r="O80" s="86" t="str">
        <f t="shared" si="17"/>
        <v>323</v>
      </c>
      <c r="P80" s="86" t="str">
        <f t="shared" si="18"/>
        <v>32</v>
      </c>
      <c r="Q80" s="86" t="str">
        <f t="shared" si="19"/>
        <v>43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43</v>
      </c>
      <c r="D81" s="91" t="str">
        <f t="shared" si="13"/>
        <v>Ostali prihodi za posebne namjene</v>
      </c>
      <c r="E81" s="96">
        <v>3235</v>
      </c>
      <c r="F81" s="91" t="str">
        <f t="shared" si="14"/>
        <v>Zakupnine i najamnine</v>
      </c>
      <c r="G81" s="129" t="s">
        <v>180</v>
      </c>
      <c r="H81" s="91" t="str">
        <f t="shared" si="15"/>
        <v>REDOVNA DJELATNOST SVEUČILIŠTA U SPLITU (IZ EVIDENCIJSKIH PRIHODA)</v>
      </c>
      <c r="I81" s="91" t="str">
        <f t="shared" si="16"/>
        <v>0942</v>
      </c>
      <c r="J81" s="128">
        <v>9954</v>
      </c>
      <c r="K81" s="128">
        <v>15927</v>
      </c>
      <c r="L81" s="128">
        <v>15927</v>
      </c>
      <c r="M81" s="95"/>
      <c r="O81" s="86" t="str">
        <f t="shared" si="17"/>
        <v>323</v>
      </c>
      <c r="P81" s="86" t="str">
        <f t="shared" si="18"/>
        <v>32</v>
      </c>
      <c r="Q81" s="86" t="str">
        <f t="shared" si="19"/>
        <v>43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43</v>
      </c>
      <c r="D82" s="91" t="str">
        <f t="shared" si="13"/>
        <v>Ostali prihodi za posebne namjene</v>
      </c>
      <c r="E82" s="96">
        <v>3236</v>
      </c>
      <c r="F82" s="91" t="str">
        <f t="shared" si="14"/>
        <v>Zdravstvene i veterinarske usluge</v>
      </c>
      <c r="G82" s="129" t="s">
        <v>180</v>
      </c>
      <c r="H82" s="91" t="str">
        <f t="shared" si="15"/>
        <v>REDOVNA DJELATNOST SVEUČILIŠTA U SPLITU (IZ EVIDENCIJSKIH PRIHODA)</v>
      </c>
      <c r="I82" s="91" t="str">
        <f t="shared" si="16"/>
        <v>0942</v>
      </c>
      <c r="J82" s="128">
        <v>2389</v>
      </c>
      <c r="K82" s="128">
        <v>2389</v>
      </c>
      <c r="L82" s="128">
        <v>2389</v>
      </c>
      <c r="M82" s="95"/>
      <c r="O82" s="86" t="str">
        <f t="shared" si="17"/>
        <v>323</v>
      </c>
      <c r="P82" s="86" t="str">
        <f t="shared" si="18"/>
        <v>32</v>
      </c>
      <c r="Q82" s="86" t="str">
        <f t="shared" si="19"/>
        <v>43</v>
      </c>
      <c r="R82" s="86" t="str">
        <f t="shared" si="20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43</v>
      </c>
      <c r="D83" s="91" t="str">
        <f t="shared" si="13"/>
        <v>Ostali prihodi za posebne namjene</v>
      </c>
      <c r="E83" s="96">
        <v>3237</v>
      </c>
      <c r="F83" s="91" t="str">
        <f t="shared" si="14"/>
        <v>Intelektualne i osobne usluge</v>
      </c>
      <c r="G83" s="129" t="s">
        <v>180</v>
      </c>
      <c r="H83" s="91" t="str">
        <f t="shared" si="15"/>
        <v>REDOVNA DJELATNOST SVEUČILIŠTA U SPLITU (IZ EVIDENCIJSKIH PRIHODA)</v>
      </c>
      <c r="I83" s="91" t="str">
        <f t="shared" si="16"/>
        <v>0942</v>
      </c>
      <c r="J83" s="128">
        <v>104739</v>
      </c>
      <c r="K83" s="128">
        <v>104739</v>
      </c>
      <c r="L83" s="128">
        <v>104739</v>
      </c>
      <c r="M83" s="95"/>
      <c r="O83" s="86" t="str">
        <f t="shared" si="17"/>
        <v>323</v>
      </c>
      <c r="P83" s="86" t="str">
        <f t="shared" si="18"/>
        <v>32</v>
      </c>
      <c r="Q83" s="86" t="str">
        <f t="shared" si="19"/>
        <v>43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96">
        <v>43</v>
      </c>
      <c r="D84" s="91" t="str">
        <f t="shared" si="13"/>
        <v>Ostali prihodi za posebne namjene</v>
      </c>
      <c r="E84" s="96">
        <v>3238</v>
      </c>
      <c r="F84" s="91" t="str">
        <f t="shared" si="14"/>
        <v>Računalne usluge</v>
      </c>
      <c r="G84" s="129" t="s">
        <v>180</v>
      </c>
      <c r="H84" s="91" t="str">
        <f t="shared" si="15"/>
        <v>REDOVNA DJELATNOST SVEUČILIŠTA U SPLITU (IZ EVIDENCIJSKIH PRIHODA)</v>
      </c>
      <c r="I84" s="91" t="str">
        <f t="shared" si="16"/>
        <v>0942</v>
      </c>
      <c r="J84" s="128">
        <v>6769</v>
      </c>
      <c r="K84" s="128">
        <v>6769</v>
      </c>
      <c r="L84" s="128">
        <v>6769</v>
      </c>
      <c r="M84" s="95"/>
      <c r="O84" s="86" t="str">
        <f t="shared" si="17"/>
        <v>323</v>
      </c>
      <c r="P84" s="86" t="str">
        <f t="shared" si="18"/>
        <v>32</v>
      </c>
      <c r="Q84" s="86" t="str">
        <f t="shared" si="19"/>
        <v>43</v>
      </c>
      <c r="R84" s="86" t="str">
        <f t="shared" si="20"/>
        <v>94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43</v>
      </c>
      <c r="D85" s="91" t="str">
        <f t="shared" si="13"/>
        <v>Ostali prihodi za posebne namjene</v>
      </c>
      <c r="E85" s="96">
        <v>3239</v>
      </c>
      <c r="F85" s="91" t="str">
        <f t="shared" si="14"/>
        <v>Ostale usluge</v>
      </c>
      <c r="G85" s="129" t="s">
        <v>180</v>
      </c>
      <c r="H85" s="91" t="str">
        <f t="shared" si="15"/>
        <v>REDOVNA DJELATNOST SVEUČILIŠTA U SPLITU (IZ EVIDENCIJSKIH PRIHODA)</v>
      </c>
      <c r="I85" s="91" t="str">
        <f t="shared" si="16"/>
        <v>0942</v>
      </c>
      <c r="J85" s="128">
        <v>14467</v>
      </c>
      <c r="K85" s="128">
        <v>14467</v>
      </c>
      <c r="L85" s="128">
        <v>14467</v>
      </c>
      <c r="M85" s="95"/>
      <c r="O85" s="86" t="str">
        <f t="shared" si="17"/>
        <v>323</v>
      </c>
      <c r="P85" s="86" t="str">
        <f t="shared" si="18"/>
        <v>32</v>
      </c>
      <c r="Q85" s="86" t="str">
        <f t="shared" si="19"/>
        <v>43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08006</v>
      </c>
      <c r="B86" s="90" t="str">
        <f>IF(C86="","",VLOOKUP('OPĆI DIO'!$C$3,'OPĆI DIO'!$L$6:$U$138,9,FALSE))</f>
        <v>Sveučilišta i veleučilišta u Republici Hrvatskoj</v>
      </c>
      <c r="C86" s="96">
        <v>43</v>
      </c>
      <c r="D86" s="91" t="str">
        <f t="shared" si="13"/>
        <v>Ostali prihodi za posebne namjene</v>
      </c>
      <c r="E86" s="96">
        <v>3241</v>
      </c>
      <c r="F86" s="91" t="str">
        <f t="shared" si="14"/>
        <v>Naknade troškova osobama izvan radnog odnosa</v>
      </c>
      <c r="G86" s="129" t="s">
        <v>180</v>
      </c>
      <c r="H86" s="91" t="str">
        <f t="shared" si="15"/>
        <v>REDOVNA DJELATNOST SVEUČILIŠTA U SPLITU (IZ EVIDENCIJSKIH PRIHODA)</v>
      </c>
      <c r="I86" s="91" t="str">
        <f t="shared" si="16"/>
        <v>0942</v>
      </c>
      <c r="J86" s="128">
        <v>15263</v>
      </c>
      <c r="K86" s="128">
        <v>15263</v>
      </c>
      <c r="L86" s="128">
        <v>15263</v>
      </c>
      <c r="M86" s="95"/>
      <c r="O86" s="86" t="str">
        <f t="shared" si="17"/>
        <v>324</v>
      </c>
      <c r="P86" s="86" t="str">
        <f t="shared" si="18"/>
        <v>32</v>
      </c>
      <c r="Q86" s="86" t="str">
        <f t="shared" si="19"/>
        <v>43</v>
      </c>
      <c r="R86" s="86" t="str">
        <f t="shared" si="20"/>
        <v>94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08006</v>
      </c>
      <c r="B87" s="90" t="str">
        <f>IF(C87="","",VLOOKUP('OPĆI DIO'!$C$3,'OPĆI DIO'!$L$6:$U$138,9,FALSE))</f>
        <v>Sveučilišta i veleučilišta u Republici Hrvatskoj</v>
      </c>
      <c r="C87" s="96">
        <v>43</v>
      </c>
      <c r="D87" s="91" t="str">
        <f t="shared" si="13"/>
        <v>Ostali prihodi za posebne namjene</v>
      </c>
      <c r="E87" s="96">
        <v>3293</v>
      </c>
      <c r="F87" s="91" t="str">
        <f t="shared" si="14"/>
        <v>Reprezentacija</v>
      </c>
      <c r="G87" s="129" t="s">
        <v>180</v>
      </c>
      <c r="H87" s="91" t="str">
        <f t="shared" si="15"/>
        <v>REDOVNA DJELATNOST SVEUČILIŠTA U SPLITU (IZ EVIDENCIJSKIH PRIHODA)</v>
      </c>
      <c r="I87" s="91" t="str">
        <f t="shared" si="16"/>
        <v>0942</v>
      </c>
      <c r="J87" s="128">
        <v>3783</v>
      </c>
      <c r="K87" s="128">
        <v>3783</v>
      </c>
      <c r="L87" s="128">
        <v>3783</v>
      </c>
      <c r="M87" s="95"/>
      <c r="O87" s="86" t="str">
        <f t="shared" si="17"/>
        <v>329</v>
      </c>
      <c r="P87" s="86" t="str">
        <f t="shared" si="18"/>
        <v>32</v>
      </c>
      <c r="Q87" s="86" t="str">
        <f t="shared" si="19"/>
        <v>43</v>
      </c>
      <c r="R87" s="86" t="str">
        <f t="shared" si="20"/>
        <v>94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>08006</v>
      </c>
      <c r="B88" s="90" t="str">
        <f>IF(C88="","",VLOOKUP('OPĆI DIO'!$C$3,'OPĆI DIO'!$L$6:$U$138,9,FALSE))</f>
        <v>Sveučilišta i veleučilišta u Republici Hrvatskoj</v>
      </c>
      <c r="C88" s="96">
        <v>43</v>
      </c>
      <c r="D88" s="91" t="str">
        <f t="shared" si="13"/>
        <v>Ostali prihodi za posebne namjene</v>
      </c>
      <c r="E88" s="96">
        <v>3294</v>
      </c>
      <c r="F88" s="91" t="str">
        <f t="shared" si="14"/>
        <v>Članarine i norme</v>
      </c>
      <c r="G88" s="129" t="s">
        <v>180</v>
      </c>
      <c r="H88" s="91" t="str">
        <f t="shared" si="15"/>
        <v>REDOVNA DJELATNOST SVEUČILIŠTA U SPLITU (IZ EVIDENCIJSKIH PRIHODA)</v>
      </c>
      <c r="I88" s="91" t="str">
        <f t="shared" si="16"/>
        <v>0942</v>
      </c>
      <c r="J88" s="128">
        <v>66</v>
      </c>
      <c r="K88" s="128">
        <v>66</v>
      </c>
      <c r="L88" s="128">
        <v>66</v>
      </c>
      <c r="M88" s="95"/>
      <c r="O88" s="86" t="str">
        <f t="shared" si="17"/>
        <v>329</v>
      </c>
      <c r="P88" s="86" t="str">
        <f t="shared" si="18"/>
        <v>32</v>
      </c>
      <c r="Q88" s="86" t="str">
        <f t="shared" si="19"/>
        <v>43</v>
      </c>
      <c r="R88" s="86" t="str">
        <f t="shared" si="20"/>
        <v>94</v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08006</v>
      </c>
      <c r="B89" s="90" t="str">
        <f>IF(C89="","",VLOOKUP('OPĆI DIO'!$C$3,'OPĆI DIO'!$L$6:$U$138,9,FALSE))</f>
        <v>Sveučilišta i veleučilišta u Republici Hrvatskoj</v>
      </c>
      <c r="C89" s="96">
        <v>43</v>
      </c>
      <c r="D89" s="91" t="str">
        <f t="shared" si="13"/>
        <v>Ostali prihodi za posebne namjene</v>
      </c>
      <c r="E89" s="96">
        <v>3295</v>
      </c>
      <c r="F89" s="91" t="str">
        <f t="shared" si="14"/>
        <v>Pristojbe i naknade</v>
      </c>
      <c r="G89" s="129" t="s">
        <v>180</v>
      </c>
      <c r="H89" s="91" t="str">
        <f t="shared" si="15"/>
        <v>REDOVNA DJELATNOST SVEUČILIŠTA U SPLITU (IZ EVIDENCIJSKIH PRIHODA)</v>
      </c>
      <c r="I89" s="91" t="str">
        <f t="shared" si="16"/>
        <v>0942</v>
      </c>
      <c r="J89" s="128">
        <v>239</v>
      </c>
      <c r="K89" s="128">
        <v>239</v>
      </c>
      <c r="L89" s="128">
        <v>239</v>
      </c>
      <c r="M89" s="95"/>
      <c r="O89" s="86" t="str">
        <f t="shared" si="17"/>
        <v>329</v>
      </c>
      <c r="P89" s="86" t="str">
        <f t="shared" si="18"/>
        <v>32</v>
      </c>
      <c r="Q89" s="86" t="str">
        <f t="shared" si="19"/>
        <v>43</v>
      </c>
      <c r="R89" s="86" t="str">
        <f t="shared" si="20"/>
        <v>94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08006</v>
      </c>
      <c r="B90" s="90" t="str">
        <f>IF(C90="","",VLOOKUP('OPĆI DIO'!$C$3,'OPĆI DIO'!$L$6:$U$138,9,FALSE))</f>
        <v>Sveučilišta i veleučilišta u Republici Hrvatskoj</v>
      </c>
      <c r="C90" s="96">
        <v>43</v>
      </c>
      <c r="D90" s="91" t="str">
        <f t="shared" si="13"/>
        <v>Ostali prihodi za posebne namjene</v>
      </c>
      <c r="E90" s="96">
        <v>3431</v>
      </c>
      <c r="F90" s="91" t="str">
        <f t="shared" si="14"/>
        <v>Bankarske usluge i usluge platnog prometa</v>
      </c>
      <c r="G90" s="129" t="s">
        <v>180</v>
      </c>
      <c r="H90" s="91" t="str">
        <f t="shared" si="15"/>
        <v>REDOVNA DJELATNOST SVEUČILIŠTA U SPLITU (IZ EVIDENCIJSKIH PRIHODA)</v>
      </c>
      <c r="I90" s="91" t="str">
        <f t="shared" si="16"/>
        <v>0942</v>
      </c>
      <c r="J90" s="128">
        <v>1195</v>
      </c>
      <c r="K90" s="128">
        <v>1195</v>
      </c>
      <c r="L90" s="128">
        <v>1195</v>
      </c>
      <c r="M90" s="95"/>
      <c r="O90" s="86" t="str">
        <f t="shared" si="17"/>
        <v>343</v>
      </c>
      <c r="P90" s="86" t="str">
        <f t="shared" si="18"/>
        <v>34</v>
      </c>
      <c r="Q90" s="86" t="str">
        <f t="shared" si="19"/>
        <v>43</v>
      </c>
      <c r="R90" s="86" t="str">
        <f t="shared" si="20"/>
        <v>94</v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>08006</v>
      </c>
      <c r="B91" s="90" t="str">
        <f>IF(C91="","",VLOOKUP('OPĆI DIO'!$C$3,'OPĆI DIO'!$L$6:$U$138,9,FALSE))</f>
        <v>Sveučilišta i veleučilišta u Republici Hrvatskoj</v>
      </c>
      <c r="C91" s="96">
        <v>43</v>
      </c>
      <c r="D91" s="91" t="str">
        <f t="shared" si="13"/>
        <v>Ostali prihodi za posebne namjene</v>
      </c>
      <c r="E91" s="96">
        <v>3432</v>
      </c>
      <c r="F91" s="91" t="str">
        <f t="shared" si="14"/>
        <v>Negativne tečajne razlike i razlike zbog primjene valutne kl</v>
      </c>
      <c r="G91" s="129" t="s">
        <v>180</v>
      </c>
      <c r="H91" s="91" t="str">
        <f t="shared" si="15"/>
        <v>REDOVNA DJELATNOST SVEUČILIŠTA U SPLITU (IZ EVIDENCIJSKIH PRIHODA)</v>
      </c>
      <c r="I91" s="91" t="str">
        <f t="shared" si="16"/>
        <v>0942</v>
      </c>
      <c r="J91" s="128">
        <v>66</v>
      </c>
      <c r="K91" s="128">
        <v>66</v>
      </c>
      <c r="L91" s="128">
        <v>66</v>
      </c>
      <c r="M91" s="95"/>
      <c r="O91" s="86" t="str">
        <f t="shared" si="17"/>
        <v>343</v>
      </c>
      <c r="P91" s="86" t="str">
        <f t="shared" si="18"/>
        <v>34</v>
      </c>
      <c r="Q91" s="86" t="str">
        <f t="shared" si="19"/>
        <v>43</v>
      </c>
      <c r="R91" s="86" t="str">
        <f t="shared" si="20"/>
        <v>94</v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>08006</v>
      </c>
      <c r="B92" s="90" t="str">
        <f>IF(C92="","",VLOOKUP('OPĆI DIO'!$C$3,'OPĆI DIO'!$L$6:$U$138,9,FALSE))</f>
        <v>Sveučilišta i veleučilišta u Republici Hrvatskoj</v>
      </c>
      <c r="C92" s="96">
        <v>43</v>
      </c>
      <c r="D92" s="91" t="str">
        <f t="shared" si="13"/>
        <v>Ostali prihodi za posebne namjene</v>
      </c>
      <c r="E92" s="96">
        <v>3434</v>
      </c>
      <c r="F92" s="91" t="str">
        <f t="shared" si="14"/>
        <v>Ostali nespomenuti financijski rashodi</v>
      </c>
      <c r="G92" s="129" t="s">
        <v>180</v>
      </c>
      <c r="H92" s="91" t="str">
        <f t="shared" si="15"/>
        <v>REDOVNA DJELATNOST SVEUČILIŠTA U SPLITU (IZ EVIDENCIJSKIH PRIHODA)</v>
      </c>
      <c r="I92" s="91" t="str">
        <f t="shared" si="16"/>
        <v>0942</v>
      </c>
      <c r="J92" s="128">
        <v>66</v>
      </c>
      <c r="K92" s="128">
        <v>66</v>
      </c>
      <c r="L92" s="128">
        <v>66</v>
      </c>
      <c r="M92" s="95"/>
      <c r="O92" s="86" t="str">
        <f t="shared" si="17"/>
        <v>343</v>
      </c>
      <c r="P92" s="86" t="str">
        <f t="shared" si="18"/>
        <v>34</v>
      </c>
      <c r="Q92" s="86" t="str">
        <f t="shared" si="19"/>
        <v>43</v>
      </c>
      <c r="R92" s="86" t="str">
        <f t="shared" si="20"/>
        <v>94</v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>08006</v>
      </c>
      <c r="B93" s="90" t="str">
        <f>IF(C93="","",VLOOKUP('OPĆI DIO'!$C$3,'OPĆI DIO'!$L$6:$U$138,9,FALSE))</f>
        <v>Sveučilišta i veleučilišta u Republici Hrvatskoj</v>
      </c>
      <c r="C93" s="96">
        <v>43</v>
      </c>
      <c r="D93" s="91" t="str">
        <f t="shared" si="13"/>
        <v>Ostali prihodi za posebne namjene</v>
      </c>
      <c r="E93" s="96">
        <v>3811</v>
      </c>
      <c r="F93" s="91" t="str">
        <f t="shared" si="14"/>
        <v>Tekuće donacije u novcu</v>
      </c>
      <c r="G93" s="129" t="s">
        <v>180</v>
      </c>
      <c r="H93" s="91" t="str">
        <f t="shared" si="15"/>
        <v>REDOVNA DJELATNOST SVEUČILIŠTA U SPLITU (IZ EVIDENCIJSKIH PRIHODA)</v>
      </c>
      <c r="I93" s="91" t="str">
        <f t="shared" si="16"/>
        <v>0942</v>
      </c>
      <c r="J93" s="128">
        <v>2654</v>
      </c>
      <c r="K93" s="128">
        <v>2654</v>
      </c>
      <c r="L93" s="128">
        <v>2654</v>
      </c>
      <c r="M93" s="95"/>
      <c r="O93" s="86" t="str">
        <f t="shared" si="17"/>
        <v>381</v>
      </c>
      <c r="P93" s="86" t="str">
        <f t="shared" si="18"/>
        <v>38</v>
      </c>
      <c r="Q93" s="86" t="str">
        <f t="shared" si="19"/>
        <v>43</v>
      </c>
      <c r="R93" s="86" t="str">
        <f t="shared" si="20"/>
        <v>94</v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>08006</v>
      </c>
      <c r="B94" s="90" t="str">
        <f>IF(C94="","",VLOOKUP('OPĆI DIO'!$C$3,'OPĆI DIO'!$L$6:$U$138,9,FALSE))</f>
        <v>Sveučilišta i veleučilišta u Republici Hrvatskoj</v>
      </c>
      <c r="C94" s="96">
        <v>43</v>
      </c>
      <c r="D94" s="91" t="str">
        <f t="shared" si="13"/>
        <v>Ostali prihodi za posebne namjene</v>
      </c>
      <c r="E94" s="96">
        <v>4221</v>
      </c>
      <c r="F94" s="91" t="str">
        <f t="shared" si="14"/>
        <v>Uredska oprema i namještaj</v>
      </c>
      <c r="G94" s="129" t="s">
        <v>180</v>
      </c>
      <c r="H94" s="91" t="str">
        <f t="shared" si="15"/>
        <v>REDOVNA DJELATNOST SVEUČILIŠTA U SPLITU (IZ EVIDENCIJSKIH PRIHODA)</v>
      </c>
      <c r="I94" s="91" t="str">
        <f t="shared" si="16"/>
        <v>0942</v>
      </c>
      <c r="J94" s="128">
        <v>34773</v>
      </c>
      <c r="K94" s="128">
        <v>19908</v>
      </c>
      <c r="L94" s="128">
        <v>19908</v>
      </c>
      <c r="M94" s="95"/>
      <c r="O94" s="86" t="str">
        <f t="shared" si="17"/>
        <v>422</v>
      </c>
      <c r="P94" s="86" t="str">
        <f t="shared" si="18"/>
        <v>42</v>
      </c>
      <c r="Q94" s="86" t="str">
        <f t="shared" si="19"/>
        <v>43</v>
      </c>
      <c r="R94" s="86" t="str">
        <f t="shared" si="20"/>
        <v>94</v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>08006</v>
      </c>
      <c r="B95" s="90" t="str">
        <f>IF(C95="","",VLOOKUP('OPĆI DIO'!$C$3,'OPĆI DIO'!$L$6:$U$138,9,FALSE))</f>
        <v>Sveučilišta i veleučilišta u Republici Hrvatskoj</v>
      </c>
      <c r="C95" s="96">
        <v>43</v>
      </c>
      <c r="D95" s="91" t="str">
        <f t="shared" si="13"/>
        <v>Ostali prihodi za posebne namjene</v>
      </c>
      <c r="E95" s="96">
        <v>4222</v>
      </c>
      <c r="F95" s="91" t="str">
        <f t="shared" si="14"/>
        <v>Komunikacijska oprema</v>
      </c>
      <c r="G95" s="129" t="s">
        <v>180</v>
      </c>
      <c r="H95" s="91" t="str">
        <f t="shared" si="15"/>
        <v>REDOVNA DJELATNOST SVEUČILIŠTA U SPLITU (IZ EVIDENCIJSKIH PRIHODA)</v>
      </c>
      <c r="I95" s="91" t="str">
        <f t="shared" si="16"/>
        <v>0942</v>
      </c>
      <c r="J95" s="128">
        <v>796</v>
      </c>
      <c r="K95" s="128">
        <v>1327</v>
      </c>
      <c r="L95" s="128">
        <v>1327</v>
      </c>
      <c r="M95" s="95"/>
      <c r="O95" s="86" t="str">
        <f t="shared" si="17"/>
        <v>422</v>
      </c>
      <c r="P95" s="86" t="str">
        <f t="shared" si="18"/>
        <v>42</v>
      </c>
      <c r="Q95" s="86" t="str">
        <f t="shared" si="19"/>
        <v>43</v>
      </c>
      <c r="R95" s="86" t="str">
        <f t="shared" si="20"/>
        <v>94</v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>08006</v>
      </c>
      <c r="B96" s="90" t="str">
        <f>IF(C96="","",VLOOKUP('OPĆI DIO'!$C$3,'OPĆI DIO'!$L$6:$U$138,9,FALSE))</f>
        <v>Sveučilišta i veleučilišta u Republici Hrvatskoj</v>
      </c>
      <c r="C96" s="96">
        <v>43</v>
      </c>
      <c r="D96" s="91" t="str">
        <f t="shared" si="13"/>
        <v>Ostali prihodi za posebne namjene</v>
      </c>
      <c r="E96" s="96">
        <v>4223</v>
      </c>
      <c r="F96" s="91" t="str">
        <f t="shared" si="14"/>
        <v>Oprema za održavanje i zaštitu</v>
      </c>
      <c r="G96" s="129" t="s">
        <v>180</v>
      </c>
      <c r="H96" s="91" t="str">
        <f t="shared" si="15"/>
        <v>REDOVNA DJELATNOST SVEUČILIŠTA U SPLITU (IZ EVIDENCIJSKIH PRIHODA)</v>
      </c>
      <c r="I96" s="91" t="str">
        <f t="shared" si="16"/>
        <v>0942</v>
      </c>
      <c r="J96" s="128">
        <v>13272</v>
      </c>
      <c r="K96" s="128">
        <v>19909</v>
      </c>
      <c r="L96" s="128">
        <v>19908</v>
      </c>
      <c r="M96" s="95"/>
      <c r="O96" s="86" t="str">
        <f t="shared" si="17"/>
        <v>422</v>
      </c>
      <c r="P96" s="86" t="str">
        <f t="shared" si="18"/>
        <v>42</v>
      </c>
      <c r="Q96" s="86" t="str">
        <f t="shared" si="19"/>
        <v>43</v>
      </c>
      <c r="R96" s="86" t="str">
        <f t="shared" si="20"/>
        <v>94</v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>08006</v>
      </c>
      <c r="B97" s="90" t="str">
        <f>IF(C97="","",VLOOKUP('OPĆI DIO'!$C$3,'OPĆI DIO'!$L$6:$U$138,9,FALSE))</f>
        <v>Sveučilišta i veleučilišta u Republici Hrvatskoj</v>
      </c>
      <c r="C97" s="96">
        <v>43</v>
      </c>
      <c r="D97" s="91" t="str">
        <f t="shared" si="13"/>
        <v>Ostali prihodi za posebne namjene</v>
      </c>
      <c r="E97" s="96">
        <v>4224</v>
      </c>
      <c r="F97" s="91" t="str">
        <f t="shared" si="14"/>
        <v>Medicinska i laboratorijska oprema</v>
      </c>
      <c r="G97" s="129" t="s">
        <v>180</v>
      </c>
      <c r="H97" s="91" t="str">
        <f t="shared" si="15"/>
        <v>REDOVNA DJELATNOST SVEUČILIŠTA U SPLITU (IZ EVIDENCIJSKIH PRIHODA)</v>
      </c>
      <c r="I97" s="91" t="str">
        <f t="shared" si="16"/>
        <v>0942</v>
      </c>
      <c r="J97" s="128">
        <v>15927</v>
      </c>
      <c r="K97" s="128">
        <v>19908</v>
      </c>
      <c r="L97" s="128">
        <v>19908</v>
      </c>
      <c r="M97" s="95"/>
      <c r="O97" s="86" t="str">
        <f t="shared" si="17"/>
        <v>422</v>
      </c>
      <c r="P97" s="86" t="str">
        <f t="shared" si="18"/>
        <v>42</v>
      </c>
      <c r="Q97" s="86" t="str">
        <f t="shared" si="19"/>
        <v>43</v>
      </c>
      <c r="R97" s="86" t="str">
        <f t="shared" si="20"/>
        <v>94</v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>08006</v>
      </c>
      <c r="B98" s="90" t="str">
        <f>IF(C98="","",VLOOKUP('OPĆI DIO'!$C$3,'OPĆI DIO'!$L$6:$U$138,9,FALSE))</f>
        <v>Sveučilišta i veleučilišta u Republici Hrvatskoj</v>
      </c>
      <c r="C98" s="96">
        <v>43</v>
      </c>
      <c r="D98" s="91" t="str">
        <f t="shared" si="13"/>
        <v>Ostali prihodi za posebne namjene</v>
      </c>
      <c r="E98" s="96">
        <v>4225</v>
      </c>
      <c r="F98" s="91" t="str">
        <f t="shared" si="14"/>
        <v>Instrumenti, uređaji i strojevi</v>
      </c>
      <c r="G98" s="129" t="s">
        <v>180</v>
      </c>
      <c r="H98" s="91" t="str">
        <f t="shared" si="15"/>
        <v>REDOVNA DJELATNOST SVEUČILIŠTA U SPLITU (IZ EVIDENCIJSKIH PRIHODA)</v>
      </c>
      <c r="I98" s="91" t="str">
        <f t="shared" si="16"/>
        <v>0942</v>
      </c>
      <c r="J98" s="128">
        <v>133</v>
      </c>
      <c r="K98" s="128">
        <v>133</v>
      </c>
      <c r="L98" s="128">
        <v>133</v>
      </c>
      <c r="M98" s="95"/>
      <c r="O98" s="86" t="str">
        <f t="shared" si="17"/>
        <v>422</v>
      </c>
      <c r="P98" s="86" t="str">
        <f t="shared" si="18"/>
        <v>42</v>
      </c>
      <c r="Q98" s="86" t="str">
        <f t="shared" si="19"/>
        <v>43</v>
      </c>
      <c r="R98" s="86" t="str">
        <f t="shared" si="20"/>
        <v>94</v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>08006</v>
      </c>
      <c r="B99" s="90" t="str">
        <f>IF(C99="","",VLOOKUP('OPĆI DIO'!$C$3,'OPĆI DIO'!$L$6:$U$138,9,FALSE))</f>
        <v>Sveučilišta i veleučilišta u Republici Hrvatskoj</v>
      </c>
      <c r="C99" s="96">
        <v>43</v>
      </c>
      <c r="D99" s="91" t="str">
        <f t="shared" si="13"/>
        <v>Ostali prihodi za posebne namjene</v>
      </c>
      <c r="E99" s="96">
        <v>4226</v>
      </c>
      <c r="F99" s="91" t="str">
        <f t="shared" si="14"/>
        <v>Sportska i glazbena oprema</v>
      </c>
      <c r="G99" s="129" t="s">
        <v>180</v>
      </c>
      <c r="H99" s="91" t="str">
        <f t="shared" si="15"/>
        <v>REDOVNA DJELATNOST SVEUČILIŠTA U SPLITU (IZ EVIDENCIJSKIH PRIHODA)</v>
      </c>
      <c r="I99" s="91" t="str">
        <f t="shared" si="16"/>
        <v>0942</v>
      </c>
      <c r="J99" s="128">
        <v>21236</v>
      </c>
      <c r="K99" s="128">
        <v>21236</v>
      </c>
      <c r="L99" s="128">
        <v>21236</v>
      </c>
      <c r="M99" s="95"/>
      <c r="O99" s="86" t="str">
        <f t="shared" si="17"/>
        <v>422</v>
      </c>
      <c r="P99" s="86" t="str">
        <f t="shared" si="18"/>
        <v>42</v>
      </c>
      <c r="Q99" s="86" t="str">
        <f t="shared" si="19"/>
        <v>43</v>
      </c>
      <c r="R99" s="86" t="str">
        <f t="shared" si="20"/>
        <v>94</v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>08006</v>
      </c>
      <c r="B100" s="90" t="str">
        <f>IF(C100="","",VLOOKUP('OPĆI DIO'!$C$3,'OPĆI DIO'!$L$6:$U$138,9,FALSE))</f>
        <v>Sveučilišta i veleučilišta u Republici Hrvatskoj</v>
      </c>
      <c r="C100" s="96">
        <v>43</v>
      </c>
      <c r="D100" s="91" t="str">
        <f t="shared" si="13"/>
        <v>Ostali prihodi za posebne namjene</v>
      </c>
      <c r="E100" s="96">
        <v>4227</v>
      </c>
      <c r="F100" s="91" t="str">
        <f t="shared" si="14"/>
        <v>Uređaji, strojevi i oprema za ostale namjene</v>
      </c>
      <c r="G100" s="129" t="s">
        <v>180</v>
      </c>
      <c r="H100" s="91" t="str">
        <f t="shared" si="15"/>
        <v>REDOVNA DJELATNOST SVEUČILIŠTA U SPLITU (IZ EVIDENCIJSKIH PRIHODA)</v>
      </c>
      <c r="I100" s="91" t="str">
        <f t="shared" si="16"/>
        <v>0942</v>
      </c>
      <c r="J100" s="128">
        <v>929</v>
      </c>
      <c r="K100" s="128">
        <v>1327</v>
      </c>
      <c r="L100" s="128">
        <v>1327</v>
      </c>
      <c r="M100" s="95"/>
      <c r="O100" s="86" t="str">
        <f t="shared" si="17"/>
        <v>422</v>
      </c>
      <c r="P100" s="86" t="str">
        <f t="shared" si="18"/>
        <v>42</v>
      </c>
      <c r="Q100" s="86" t="str">
        <f t="shared" si="19"/>
        <v>43</v>
      </c>
      <c r="R100" s="86" t="str">
        <f t="shared" si="20"/>
        <v>94</v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>08006</v>
      </c>
      <c r="B101" s="90" t="str">
        <f>IF(C101="","",VLOOKUP('OPĆI DIO'!$C$3,'OPĆI DIO'!$L$6:$U$138,9,FALSE))</f>
        <v>Sveučilišta i veleučilišta u Republici Hrvatskoj</v>
      </c>
      <c r="C101" s="96">
        <v>43</v>
      </c>
      <c r="D101" s="91" t="str">
        <f t="shared" si="13"/>
        <v>Ostali prihodi za posebne namjene</v>
      </c>
      <c r="E101" s="96">
        <v>4241</v>
      </c>
      <c r="F101" s="91" t="str">
        <f t="shared" si="14"/>
        <v>Knjige</v>
      </c>
      <c r="G101" s="129" t="s">
        <v>180</v>
      </c>
      <c r="H101" s="91" t="str">
        <f t="shared" si="15"/>
        <v>REDOVNA DJELATNOST SVEUČILIŠTA U SPLITU (IZ EVIDENCIJSKIH PRIHODA)</v>
      </c>
      <c r="I101" s="91" t="str">
        <f t="shared" si="16"/>
        <v>0942</v>
      </c>
      <c r="J101" s="128">
        <v>133</v>
      </c>
      <c r="K101" s="128">
        <v>133</v>
      </c>
      <c r="L101" s="128">
        <v>133</v>
      </c>
      <c r="M101" s="95"/>
      <c r="O101" s="86" t="str">
        <f t="shared" si="17"/>
        <v>424</v>
      </c>
      <c r="P101" s="86" t="str">
        <f t="shared" si="18"/>
        <v>42</v>
      </c>
      <c r="Q101" s="86" t="str">
        <f t="shared" si="19"/>
        <v>43</v>
      </c>
      <c r="R101" s="86" t="str">
        <f t="shared" si="20"/>
        <v>94</v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>08006</v>
      </c>
      <c r="B102" s="90" t="str">
        <f>IF(C102="","",VLOOKUP('OPĆI DIO'!$C$3,'OPĆI DIO'!$L$6:$U$138,9,FALSE))</f>
        <v>Sveučilišta i veleučilišta u Republici Hrvatskoj</v>
      </c>
      <c r="C102" s="96">
        <v>43</v>
      </c>
      <c r="D102" s="91" t="str">
        <f t="shared" si="13"/>
        <v>Ostali prihodi za posebne namjene</v>
      </c>
      <c r="E102" s="96">
        <v>4242</v>
      </c>
      <c r="F102" s="91" t="str">
        <f t="shared" si="14"/>
        <v>Umjetnička djela (izložena u galerijama, muzejima i slično)</v>
      </c>
      <c r="G102" s="129" t="s">
        <v>180</v>
      </c>
      <c r="H102" s="91" t="str">
        <f t="shared" si="15"/>
        <v>REDOVNA DJELATNOST SVEUČILIŠTA U SPLITU (IZ EVIDENCIJSKIH PRIHODA)</v>
      </c>
      <c r="I102" s="91" t="str">
        <f t="shared" si="16"/>
        <v>0942</v>
      </c>
      <c r="J102" s="128">
        <v>265</v>
      </c>
      <c r="K102" s="128">
        <v>265</v>
      </c>
      <c r="L102" s="128">
        <v>265</v>
      </c>
      <c r="M102" s="95"/>
      <c r="O102" s="86" t="str">
        <f t="shared" si="17"/>
        <v>424</v>
      </c>
      <c r="P102" s="86" t="str">
        <f t="shared" si="18"/>
        <v>42</v>
      </c>
      <c r="Q102" s="86" t="str">
        <f t="shared" si="19"/>
        <v>43</v>
      </c>
      <c r="R102" s="86" t="str">
        <f t="shared" si="20"/>
        <v>94</v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>08006</v>
      </c>
      <c r="B103" s="90" t="str">
        <f>IF(C103="","",VLOOKUP('OPĆI DIO'!$C$3,'OPĆI DIO'!$L$6:$U$138,9,FALSE))</f>
        <v>Sveučilišta i veleučilišta u Republici Hrvatskoj</v>
      </c>
      <c r="C103" s="96">
        <v>43</v>
      </c>
      <c r="D103" s="91" t="str">
        <f t="shared" si="13"/>
        <v>Ostali prihodi za posebne namjene</v>
      </c>
      <c r="E103" s="96">
        <v>4262</v>
      </c>
      <c r="F103" s="91" t="str">
        <f t="shared" si="14"/>
        <v>Ulaganja u računalne programe</v>
      </c>
      <c r="G103" s="129" t="s">
        <v>180</v>
      </c>
      <c r="H103" s="91" t="str">
        <f t="shared" si="15"/>
        <v>REDOVNA DJELATNOST SVEUČILIŠTA U SPLITU (IZ EVIDENCIJSKIH PRIHODA)</v>
      </c>
      <c r="I103" s="91" t="str">
        <f t="shared" si="16"/>
        <v>0942</v>
      </c>
      <c r="J103" s="128">
        <v>4645</v>
      </c>
      <c r="K103" s="128">
        <v>4645</v>
      </c>
      <c r="L103" s="128">
        <v>4645</v>
      </c>
      <c r="M103" s="95"/>
      <c r="O103" s="86" t="str">
        <f t="shared" si="17"/>
        <v>426</v>
      </c>
      <c r="P103" s="86" t="str">
        <f t="shared" si="18"/>
        <v>42</v>
      </c>
      <c r="Q103" s="86" t="str">
        <f t="shared" si="19"/>
        <v>43</v>
      </c>
      <c r="R103" s="86" t="str">
        <f t="shared" si="20"/>
        <v>94</v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>08006</v>
      </c>
      <c r="B104" s="90" t="str">
        <f>IF(C104="","",VLOOKUP('OPĆI DIO'!$C$3,'OPĆI DIO'!$L$6:$U$138,9,FALSE))</f>
        <v>Sveučilišta i veleučilišta u Republici Hrvatskoj</v>
      </c>
      <c r="C104" s="96">
        <v>43</v>
      </c>
      <c r="D104" s="91" t="str">
        <f t="shared" si="13"/>
        <v>Ostali prihodi za posebne namjene</v>
      </c>
      <c r="E104" s="96">
        <v>4511</v>
      </c>
      <c r="F104" s="91" t="str">
        <f t="shared" si="14"/>
        <v>Dodatna ulaganja na građevinskim objektima</v>
      </c>
      <c r="G104" s="129" t="s">
        <v>180</v>
      </c>
      <c r="H104" s="91" t="str">
        <f t="shared" si="15"/>
        <v>REDOVNA DJELATNOST SVEUČILIŠTA U SPLITU (IZ EVIDENCIJSKIH PRIHODA)</v>
      </c>
      <c r="I104" s="91" t="str">
        <f t="shared" si="16"/>
        <v>0942</v>
      </c>
      <c r="J104" s="128">
        <v>150000</v>
      </c>
      <c r="K104" s="128">
        <v>26545</v>
      </c>
      <c r="L104" s="128">
        <v>26545</v>
      </c>
      <c r="M104" s="95"/>
      <c r="O104" s="86" t="str">
        <f t="shared" si="17"/>
        <v>451</v>
      </c>
      <c r="P104" s="86" t="str">
        <f t="shared" si="18"/>
        <v>45</v>
      </c>
      <c r="Q104" s="86" t="str">
        <f t="shared" si="19"/>
        <v>43</v>
      </c>
      <c r="R104" s="86" t="str">
        <f t="shared" si="20"/>
        <v>94</v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>08006</v>
      </c>
      <c r="B105" s="90" t="str">
        <f>IF(C105="","",VLOOKUP('OPĆI DIO'!$C$3,'OPĆI DIO'!$L$6:$U$138,9,FALSE))</f>
        <v>Sveučilišta i veleučilišta u Republici Hrvatskoj</v>
      </c>
      <c r="C105" s="96">
        <v>52</v>
      </c>
      <c r="D105" s="91" t="str">
        <f t="shared" si="13"/>
        <v>Ostale pomoći</v>
      </c>
      <c r="E105" s="96">
        <v>3211</v>
      </c>
      <c r="F105" s="91" t="str">
        <f t="shared" si="14"/>
        <v>Službena putovanja</v>
      </c>
      <c r="G105" s="129" t="s">
        <v>180</v>
      </c>
      <c r="H105" s="91" t="str">
        <f t="shared" si="15"/>
        <v>REDOVNA DJELATNOST SVEUČILIŠTA U SPLITU (IZ EVIDENCIJSKIH PRIHODA)</v>
      </c>
      <c r="I105" s="91" t="str">
        <f t="shared" si="16"/>
        <v>0942</v>
      </c>
      <c r="J105" s="128">
        <v>2288</v>
      </c>
      <c r="K105" s="128">
        <v>2288</v>
      </c>
      <c r="L105" s="128">
        <v>2288</v>
      </c>
      <c r="M105" s="95"/>
      <c r="O105" s="86" t="str">
        <f t="shared" si="17"/>
        <v>321</v>
      </c>
      <c r="P105" s="86" t="str">
        <f t="shared" si="18"/>
        <v>32</v>
      </c>
      <c r="Q105" s="86" t="str">
        <f t="shared" si="19"/>
        <v>52</v>
      </c>
      <c r="R105" s="86" t="str">
        <f t="shared" si="20"/>
        <v>94</v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>08006</v>
      </c>
      <c r="B106" s="90" t="str">
        <f>IF(C106="","",VLOOKUP('OPĆI DIO'!$C$3,'OPĆI DIO'!$L$6:$U$138,9,FALSE))</f>
        <v>Sveučilišta i veleučilišta u Republici Hrvatskoj</v>
      </c>
      <c r="C106" s="96">
        <v>52</v>
      </c>
      <c r="D106" s="91" t="str">
        <f t="shared" si="13"/>
        <v>Ostale pomoći</v>
      </c>
      <c r="E106" s="96">
        <v>3111</v>
      </c>
      <c r="F106" s="91" t="str">
        <f t="shared" si="14"/>
        <v>Plaće za redovan rad</v>
      </c>
      <c r="G106" s="129" t="s">
        <v>180</v>
      </c>
      <c r="H106" s="91" t="str">
        <f t="shared" si="15"/>
        <v>REDOVNA DJELATNOST SVEUČILIŠTA U SPLITU (IZ EVIDENCIJSKIH PRIHODA)</v>
      </c>
      <c r="I106" s="91" t="str">
        <f t="shared" si="16"/>
        <v>0942</v>
      </c>
      <c r="J106" s="128">
        <v>53916</v>
      </c>
      <c r="K106" s="128">
        <v>53152</v>
      </c>
      <c r="L106" s="128">
        <v>33740</v>
      </c>
      <c r="M106" s="95"/>
      <c r="O106" s="86" t="str">
        <f t="shared" si="17"/>
        <v>311</v>
      </c>
      <c r="P106" s="86" t="str">
        <f t="shared" si="18"/>
        <v>31</v>
      </c>
      <c r="Q106" s="86" t="str">
        <f t="shared" si="19"/>
        <v>52</v>
      </c>
      <c r="R106" s="86" t="str">
        <f t="shared" si="20"/>
        <v>94</v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>08006</v>
      </c>
      <c r="B107" s="90" t="str">
        <f>IF(C107="","",VLOOKUP('OPĆI DIO'!$C$3,'OPĆI DIO'!$L$6:$U$138,9,FALSE))</f>
        <v>Sveučilišta i veleučilišta u Republici Hrvatskoj</v>
      </c>
      <c r="C107" s="96">
        <v>52</v>
      </c>
      <c r="D107" s="91" t="str">
        <f t="shared" si="13"/>
        <v>Ostale pomoći</v>
      </c>
      <c r="E107" s="96">
        <v>3121</v>
      </c>
      <c r="F107" s="91" t="str">
        <f t="shared" si="14"/>
        <v>Ostali rashodi za zaposlene</v>
      </c>
      <c r="G107" s="129" t="s">
        <v>180</v>
      </c>
      <c r="H107" s="91" t="str">
        <f t="shared" si="15"/>
        <v>REDOVNA DJELATNOST SVEUČILIŠTA U SPLITU (IZ EVIDENCIJSKIH PRIHODA)</v>
      </c>
      <c r="I107" s="91" t="str">
        <f t="shared" si="16"/>
        <v>0942</v>
      </c>
      <c r="J107" s="128">
        <v>2920</v>
      </c>
      <c r="K107" s="128">
        <v>2920</v>
      </c>
      <c r="L107" s="128">
        <v>1800</v>
      </c>
      <c r="M107" s="95"/>
      <c r="O107" s="86" t="str">
        <f t="shared" si="17"/>
        <v>312</v>
      </c>
      <c r="P107" s="86" t="str">
        <f t="shared" si="18"/>
        <v>31</v>
      </c>
      <c r="Q107" s="86" t="str">
        <f t="shared" si="19"/>
        <v>52</v>
      </c>
      <c r="R107" s="86" t="str">
        <f t="shared" si="20"/>
        <v>94</v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>08006</v>
      </c>
      <c r="B108" s="90" t="str">
        <f>IF(C108="","",VLOOKUP('OPĆI DIO'!$C$3,'OPĆI DIO'!$L$6:$U$138,9,FALSE))</f>
        <v>Sveučilišta i veleučilišta u Republici Hrvatskoj</v>
      </c>
      <c r="C108" s="96">
        <v>52</v>
      </c>
      <c r="D108" s="91" t="str">
        <f t="shared" si="13"/>
        <v>Ostale pomoći</v>
      </c>
      <c r="E108" s="96">
        <v>3132</v>
      </c>
      <c r="F108" s="91" t="str">
        <f t="shared" si="14"/>
        <v>Doprinosi za obvezno zdravstveno osiguranje</v>
      </c>
      <c r="G108" s="129" t="s">
        <v>180</v>
      </c>
      <c r="H108" s="91" t="str">
        <f t="shared" si="15"/>
        <v>REDOVNA DJELATNOST SVEUČILIŠTA U SPLITU (IZ EVIDENCIJSKIH PRIHODA)</v>
      </c>
      <c r="I108" s="91" t="str">
        <f t="shared" si="16"/>
        <v>0942</v>
      </c>
      <c r="J108" s="128">
        <v>8896</v>
      </c>
      <c r="K108" s="128">
        <v>8770</v>
      </c>
      <c r="L108" s="128">
        <v>5567</v>
      </c>
      <c r="M108" s="95"/>
      <c r="O108" s="86" t="str">
        <f t="shared" si="17"/>
        <v>313</v>
      </c>
      <c r="P108" s="86" t="str">
        <f t="shared" si="18"/>
        <v>31</v>
      </c>
      <c r="Q108" s="86" t="str">
        <f t="shared" si="19"/>
        <v>52</v>
      </c>
      <c r="R108" s="86" t="str">
        <f t="shared" si="20"/>
        <v>94</v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>08006</v>
      </c>
      <c r="B109" s="90" t="str">
        <f>IF(C109="","",VLOOKUP('OPĆI DIO'!$C$3,'OPĆI DIO'!$L$6:$U$138,9,FALSE))</f>
        <v>Sveučilišta i veleučilišta u Republici Hrvatskoj</v>
      </c>
      <c r="C109" s="96">
        <v>52</v>
      </c>
      <c r="D109" s="91" t="str">
        <f t="shared" si="13"/>
        <v>Ostale pomoći</v>
      </c>
      <c r="E109" s="96">
        <v>3237</v>
      </c>
      <c r="F109" s="91" t="str">
        <f t="shared" si="14"/>
        <v>Intelektualne i osobne usluge</v>
      </c>
      <c r="G109" s="129" t="s">
        <v>180</v>
      </c>
      <c r="H109" s="91" t="str">
        <f t="shared" si="15"/>
        <v>REDOVNA DJELATNOST SVEUČILIŠTA U SPLITU (IZ EVIDENCIJSKIH PRIHODA)</v>
      </c>
      <c r="I109" s="91" t="str">
        <f t="shared" si="16"/>
        <v>0942</v>
      </c>
      <c r="J109" s="128">
        <v>2500</v>
      </c>
      <c r="K109" s="128">
        <v>0</v>
      </c>
      <c r="L109" s="128">
        <v>0</v>
      </c>
      <c r="M109" s="95"/>
      <c r="O109" s="86" t="str">
        <f t="shared" si="17"/>
        <v>323</v>
      </c>
      <c r="P109" s="86" t="str">
        <f t="shared" si="18"/>
        <v>32</v>
      </c>
      <c r="Q109" s="86" t="str">
        <f t="shared" si="19"/>
        <v>52</v>
      </c>
      <c r="R109" s="86" t="str">
        <f t="shared" si="20"/>
        <v>94</v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>08006</v>
      </c>
      <c r="B110" s="90" t="str">
        <f>IF(C110="","",VLOOKUP('OPĆI DIO'!$C$3,'OPĆI DIO'!$L$6:$U$138,9,FALSE))</f>
        <v>Sveučilišta i veleučilišta u Republici Hrvatskoj</v>
      </c>
      <c r="C110" s="96">
        <v>52</v>
      </c>
      <c r="D110" s="91" t="str">
        <f t="shared" si="13"/>
        <v>Ostale pomoći</v>
      </c>
      <c r="E110" s="96">
        <v>3239</v>
      </c>
      <c r="F110" s="91" t="str">
        <f t="shared" si="14"/>
        <v>Ostale usluge</v>
      </c>
      <c r="G110" s="129" t="s">
        <v>180</v>
      </c>
      <c r="H110" s="91" t="str">
        <f t="shared" si="15"/>
        <v>REDOVNA DJELATNOST SVEUČILIŠTA U SPLITU (IZ EVIDENCIJSKIH PRIHODA)</v>
      </c>
      <c r="I110" s="91" t="str">
        <f t="shared" si="16"/>
        <v>0942</v>
      </c>
      <c r="J110" s="128">
        <v>3000</v>
      </c>
      <c r="K110" s="128">
        <v>0</v>
      </c>
      <c r="L110" s="128">
        <v>0</v>
      </c>
      <c r="M110" s="95"/>
      <c r="O110" s="86" t="str">
        <f t="shared" si="17"/>
        <v>323</v>
      </c>
      <c r="P110" s="86" t="str">
        <f t="shared" si="18"/>
        <v>32</v>
      </c>
      <c r="Q110" s="86" t="str">
        <f t="shared" si="19"/>
        <v>52</v>
      </c>
      <c r="R110" s="86" t="str">
        <f t="shared" si="20"/>
        <v>94</v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>08006</v>
      </c>
      <c r="B111" s="90" t="str">
        <f>IF(C111="","",VLOOKUP('OPĆI DIO'!$C$3,'OPĆI DIO'!$L$6:$U$138,9,FALSE))</f>
        <v>Sveučilišta i veleučilišta u Republici Hrvatskoj</v>
      </c>
      <c r="C111" s="96">
        <v>52</v>
      </c>
      <c r="D111" s="91" t="str">
        <f t="shared" si="13"/>
        <v>Ostale pomoći</v>
      </c>
      <c r="E111" s="96">
        <v>3241</v>
      </c>
      <c r="F111" s="91" t="str">
        <f t="shared" si="14"/>
        <v>Naknade troškova osobama izvan radnog odnosa</v>
      </c>
      <c r="G111" s="129" t="s">
        <v>180</v>
      </c>
      <c r="H111" s="91" t="str">
        <f t="shared" si="15"/>
        <v>REDOVNA DJELATNOST SVEUČILIŠTA U SPLITU (IZ EVIDENCIJSKIH PRIHODA)</v>
      </c>
      <c r="I111" s="91" t="str">
        <f t="shared" si="16"/>
        <v>0942</v>
      </c>
      <c r="J111" s="128">
        <v>3200</v>
      </c>
      <c r="K111" s="128">
        <v>0</v>
      </c>
      <c r="L111" s="128">
        <v>0</v>
      </c>
      <c r="M111" s="95"/>
      <c r="O111" s="86" t="str">
        <f t="shared" si="17"/>
        <v>324</v>
      </c>
      <c r="P111" s="86" t="str">
        <f t="shared" si="18"/>
        <v>32</v>
      </c>
      <c r="Q111" s="86" t="str">
        <f t="shared" si="19"/>
        <v>52</v>
      </c>
      <c r="R111" s="86" t="str">
        <f t="shared" si="20"/>
        <v>94</v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>08006</v>
      </c>
      <c r="B112" s="90" t="str">
        <f>IF(C112="","",VLOOKUP('OPĆI DIO'!$C$3,'OPĆI DIO'!$L$6:$U$138,9,FALSE))</f>
        <v>Sveučilišta i veleučilišta u Republici Hrvatskoj</v>
      </c>
      <c r="C112" s="96">
        <v>61</v>
      </c>
      <c r="D112" s="91" t="str">
        <f t="shared" si="13"/>
        <v>Donacije</v>
      </c>
      <c r="E112" s="96">
        <v>3211</v>
      </c>
      <c r="F112" s="91" t="str">
        <f t="shared" si="14"/>
        <v>Službena putovanja</v>
      </c>
      <c r="G112" s="129" t="s">
        <v>180</v>
      </c>
      <c r="H112" s="91" t="str">
        <f t="shared" si="15"/>
        <v>REDOVNA DJELATNOST SVEUČILIŠTA U SPLITU (IZ EVIDENCIJSKIH PRIHODA)</v>
      </c>
      <c r="I112" s="91" t="str">
        <f t="shared" si="16"/>
        <v>0942</v>
      </c>
      <c r="J112" s="128">
        <v>265</v>
      </c>
      <c r="K112" s="128">
        <v>265</v>
      </c>
      <c r="L112" s="128">
        <v>265</v>
      </c>
      <c r="M112" s="95"/>
      <c r="O112" s="86" t="str">
        <f t="shared" si="17"/>
        <v>321</v>
      </c>
      <c r="P112" s="86" t="str">
        <f t="shared" si="18"/>
        <v>32</v>
      </c>
      <c r="Q112" s="86" t="str">
        <f t="shared" si="19"/>
        <v>61</v>
      </c>
      <c r="R112" s="86" t="str">
        <f t="shared" si="20"/>
        <v>94</v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>08006</v>
      </c>
      <c r="B113" s="90" t="str">
        <f>IF(C113="","",VLOOKUP('OPĆI DIO'!$C$3,'OPĆI DIO'!$L$6:$U$138,9,FALSE))</f>
        <v>Sveučilišta i veleučilišta u Republici Hrvatskoj</v>
      </c>
      <c r="C113" s="96">
        <v>61</v>
      </c>
      <c r="D113" s="91" t="str">
        <f t="shared" si="13"/>
        <v>Donacije</v>
      </c>
      <c r="E113" s="96">
        <v>3213</v>
      </c>
      <c r="F113" s="91" t="str">
        <f t="shared" si="14"/>
        <v>Stručno usavršavanje zaposlenika</v>
      </c>
      <c r="G113" s="129" t="s">
        <v>180</v>
      </c>
      <c r="H113" s="91" t="str">
        <f t="shared" si="15"/>
        <v>REDOVNA DJELATNOST SVEUČILIŠTA U SPLITU (IZ EVIDENCIJSKIH PRIHODA)</v>
      </c>
      <c r="I113" s="91" t="str">
        <f t="shared" si="16"/>
        <v>0942</v>
      </c>
      <c r="J113" s="128">
        <v>199</v>
      </c>
      <c r="K113" s="128">
        <v>199</v>
      </c>
      <c r="L113" s="128">
        <v>199</v>
      </c>
      <c r="M113" s="95"/>
      <c r="O113" s="86" t="str">
        <f t="shared" si="17"/>
        <v>321</v>
      </c>
      <c r="P113" s="86" t="str">
        <f t="shared" si="18"/>
        <v>32</v>
      </c>
      <c r="Q113" s="86" t="str">
        <f t="shared" si="19"/>
        <v>61</v>
      </c>
      <c r="R113" s="86" t="str">
        <f t="shared" si="20"/>
        <v>94</v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>08006</v>
      </c>
      <c r="B114" s="90" t="str">
        <f>IF(C114="","",VLOOKUP('OPĆI DIO'!$C$3,'OPĆI DIO'!$L$6:$U$138,9,FALSE))</f>
        <v>Sveučilišta i veleučilišta u Republici Hrvatskoj</v>
      </c>
      <c r="C114" s="96">
        <v>61</v>
      </c>
      <c r="D114" s="91" t="str">
        <f t="shared" si="13"/>
        <v>Donacije</v>
      </c>
      <c r="E114" s="96">
        <v>3221</v>
      </c>
      <c r="F114" s="91" t="str">
        <f t="shared" si="14"/>
        <v>Uredski materijal i ostali materijalni rashodi</v>
      </c>
      <c r="G114" s="129" t="s">
        <v>180</v>
      </c>
      <c r="H114" s="91" t="str">
        <f t="shared" si="15"/>
        <v>REDOVNA DJELATNOST SVEUČILIŠTA U SPLITU (IZ EVIDENCIJSKIH PRIHODA)</v>
      </c>
      <c r="I114" s="91" t="str">
        <f t="shared" si="16"/>
        <v>0942</v>
      </c>
      <c r="J114" s="128">
        <v>265</v>
      </c>
      <c r="K114" s="128">
        <v>265</v>
      </c>
      <c r="L114" s="128">
        <v>265</v>
      </c>
      <c r="M114" s="95"/>
      <c r="O114" s="86" t="str">
        <f t="shared" si="17"/>
        <v>322</v>
      </c>
      <c r="P114" s="86" t="str">
        <f t="shared" si="18"/>
        <v>32</v>
      </c>
      <c r="Q114" s="86" t="str">
        <f t="shared" si="19"/>
        <v>61</v>
      </c>
      <c r="R114" s="86" t="str">
        <f t="shared" si="20"/>
        <v>94</v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>08006</v>
      </c>
      <c r="B115" s="90" t="str">
        <f>IF(C115="","",VLOOKUP('OPĆI DIO'!$C$3,'OPĆI DIO'!$L$6:$U$138,9,FALSE))</f>
        <v>Sveučilišta i veleučilišta u Republici Hrvatskoj</v>
      </c>
      <c r="C115" s="96">
        <v>61</v>
      </c>
      <c r="D115" s="91" t="str">
        <f t="shared" si="13"/>
        <v>Donacije</v>
      </c>
      <c r="E115" s="96">
        <v>3225</v>
      </c>
      <c r="F115" s="91" t="str">
        <f t="shared" si="14"/>
        <v>Sitni inventar i auto gume</v>
      </c>
      <c r="G115" s="129" t="s">
        <v>180</v>
      </c>
      <c r="H115" s="91" t="str">
        <f t="shared" si="15"/>
        <v>REDOVNA DJELATNOST SVEUČILIŠTA U SPLITU (IZ EVIDENCIJSKIH PRIHODA)</v>
      </c>
      <c r="I115" s="91" t="str">
        <f t="shared" si="16"/>
        <v>0942</v>
      </c>
      <c r="J115" s="128">
        <v>265</v>
      </c>
      <c r="K115" s="128">
        <v>265</v>
      </c>
      <c r="L115" s="128">
        <v>265</v>
      </c>
      <c r="M115" s="95"/>
      <c r="O115" s="86" t="str">
        <f t="shared" si="17"/>
        <v>322</v>
      </c>
      <c r="P115" s="86" t="str">
        <f t="shared" si="18"/>
        <v>32</v>
      </c>
      <c r="Q115" s="86" t="str">
        <f t="shared" si="19"/>
        <v>61</v>
      </c>
      <c r="R115" s="86" t="str">
        <f t="shared" si="20"/>
        <v>94</v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>08006</v>
      </c>
      <c r="B116" s="90" t="str">
        <f>IF(C116="","",VLOOKUP('OPĆI DIO'!$C$3,'OPĆI DIO'!$L$6:$U$138,9,FALSE))</f>
        <v>Sveučilišta i veleučilišta u Republici Hrvatskoj</v>
      </c>
      <c r="C116" s="96">
        <v>61</v>
      </c>
      <c r="D116" s="91" t="str">
        <f t="shared" si="13"/>
        <v>Donacije</v>
      </c>
      <c r="E116" s="96">
        <v>3227</v>
      </c>
      <c r="F116" s="91" t="str">
        <f t="shared" si="14"/>
        <v>Službena, radna i zaštitna odjeća i obuća</v>
      </c>
      <c r="G116" s="129" t="s">
        <v>180</v>
      </c>
      <c r="H116" s="91" t="str">
        <f t="shared" si="15"/>
        <v>REDOVNA DJELATNOST SVEUČILIŠTA U SPLITU (IZ EVIDENCIJSKIH PRIHODA)</v>
      </c>
      <c r="I116" s="91" t="str">
        <f t="shared" si="16"/>
        <v>0942</v>
      </c>
      <c r="J116" s="128">
        <v>133</v>
      </c>
      <c r="K116" s="128">
        <v>133</v>
      </c>
      <c r="L116" s="128">
        <v>133</v>
      </c>
      <c r="M116" s="95"/>
      <c r="O116" s="86" t="str">
        <f t="shared" si="17"/>
        <v>322</v>
      </c>
      <c r="P116" s="86" t="str">
        <f t="shared" si="18"/>
        <v>32</v>
      </c>
      <c r="Q116" s="86" t="str">
        <f t="shared" si="19"/>
        <v>61</v>
      </c>
      <c r="R116" s="86" t="str">
        <f t="shared" si="20"/>
        <v>94</v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>08006</v>
      </c>
      <c r="B117" s="90" t="str">
        <f>IF(C117="","",VLOOKUP('OPĆI DIO'!$C$3,'OPĆI DIO'!$L$6:$U$138,9,FALSE))</f>
        <v>Sveučilišta i veleučilišta u Republici Hrvatskoj</v>
      </c>
      <c r="C117" s="96">
        <v>61</v>
      </c>
      <c r="D117" s="91" t="str">
        <f t="shared" si="13"/>
        <v>Donacije</v>
      </c>
      <c r="E117" s="96">
        <v>3232</v>
      </c>
      <c r="F117" s="91" t="str">
        <f t="shared" si="14"/>
        <v>Usluge tekućeg i investicijskog održavanja</v>
      </c>
      <c r="G117" s="129" t="s">
        <v>180</v>
      </c>
      <c r="H117" s="91" t="str">
        <f t="shared" si="15"/>
        <v>REDOVNA DJELATNOST SVEUČILIŠTA U SPLITU (IZ EVIDENCIJSKIH PRIHODA)</v>
      </c>
      <c r="I117" s="91" t="str">
        <f t="shared" si="16"/>
        <v>0942</v>
      </c>
      <c r="J117" s="128">
        <v>265</v>
      </c>
      <c r="K117" s="128">
        <v>265</v>
      </c>
      <c r="L117" s="128">
        <v>265</v>
      </c>
      <c r="M117" s="95"/>
      <c r="O117" s="86" t="str">
        <f t="shared" si="17"/>
        <v>323</v>
      </c>
      <c r="P117" s="86" t="str">
        <f t="shared" si="18"/>
        <v>32</v>
      </c>
      <c r="Q117" s="86" t="str">
        <f t="shared" si="19"/>
        <v>61</v>
      </c>
      <c r="R117" s="86" t="str">
        <f t="shared" si="20"/>
        <v>94</v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>08006</v>
      </c>
      <c r="B118" s="90" t="str">
        <f>IF(C118="","",VLOOKUP('OPĆI DIO'!$C$3,'OPĆI DIO'!$L$6:$U$138,9,FALSE))</f>
        <v>Sveučilišta i veleučilišta u Republici Hrvatskoj</v>
      </c>
      <c r="C118" s="96">
        <v>61</v>
      </c>
      <c r="D118" s="91" t="str">
        <f t="shared" si="13"/>
        <v>Donacije</v>
      </c>
      <c r="E118" s="96">
        <v>3233</v>
      </c>
      <c r="F118" s="91" t="str">
        <f t="shared" si="14"/>
        <v>Usluge promidžbe i informiranja</v>
      </c>
      <c r="G118" s="129" t="s">
        <v>180</v>
      </c>
      <c r="H118" s="91" t="str">
        <f t="shared" si="15"/>
        <v>REDOVNA DJELATNOST SVEUČILIŠTA U SPLITU (IZ EVIDENCIJSKIH PRIHODA)</v>
      </c>
      <c r="I118" s="91" t="str">
        <f t="shared" si="16"/>
        <v>0942</v>
      </c>
      <c r="J118" s="128">
        <v>133</v>
      </c>
      <c r="K118" s="128">
        <v>133</v>
      </c>
      <c r="L118" s="128">
        <v>133</v>
      </c>
      <c r="M118" s="95"/>
      <c r="O118" s="86" t="str">
        <f t="shared" si="17"/>
        <v>323</v>
      </c>
      <c r="P118" s="86" t="str">
        <f t="shared" si="18"/>
        <v>32</v>
      </c>
      <c r="Q118" s="86" t="str">
        <f t="shared" si="19"/>
        <v>61</v>
      </c>
      <c r="R118" s="86" t="str">
        <f t="shared" si="20"/>
        <v>94</v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>08006</v>
      </c>
      <c r="B119" s="90" t="str">
        <f>IF(C119="","",VLOOKUP('OPĆI DIO'!$C$3,'OPĆI DIO'!$L$6:$U$138,9,FALSE))</f>
        <v>Sveučilišta i veleučilišta u Republici Hrvatskoj</v>
      </c>
      <c r="C119" s="96">
        <v>61</v>
      </c>
      <c r="D119" s="91" t="str">
        <f t="shared" si="13"/>
        <v>Donacije</v>
      </c>
      <c r="E119" s="96">
        <v>3235</v>
      </c>
      <c r="F119" s="91" t="str">
        <f t="shared" si="14"/>
        <v>Zakupnine i najamnine</v>
      </c>
      <c r="G119" s="129" t="s">
        <v>180</v>
      </c>
      <c r="H119" s="91" t="str">
        <f t="shared" si="15"/>
        <v>REDOVNA DJELATNOST SVEUČILIŠTA U SPLITU (IZ EVIDENCIJSKIH PRIHODA)</v>
      </c>
      <c r="I119" s="91" t="str">
        <f t="shared" si="16"/>
        <v>0942</v>
      </c>
      <c r="J119" s="128">
        <v>199</v>
      </c>
      <c r="K119" s="128">
        <v>199</v>
      </c>
      <c r="L119" s="128">
        <v>199</v>
      </c>
      <c r="M119" s="95"/>
      <c r="O119" s="86" t="str">
        <f t="shared" si="17"/>
        <v>323</v>
      </c>
      <c r="P119" s="86" t="str">
        <f t="shared" si="18"/>
        <v>32</v>
      </c>
      <c r="Q119" s="86" t="str">
        <f t="shared" si="19"/>
        <v>61</v>
      </c>
      <c r="R119" s="86" t="str">
        <f t="shared" si="20"/>
        <v>94</v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>08006</v>
      </c>
      <c r="B120" s="90" t="str">
        <f>IF(C120="","",VLOOKUP('OPĆI DIO'!$C$3,'OPĆI DIO'!$L$6:$U$138,9,FALSE))</f>
        <v>Sveučilišta i veleučilišta u Republici Hrvatskoj</v>
      </c>
      <c r="C120" s="96">
        <v>61</v>
      </c>
      <c r="D120" s="91" t="str">
        <f t="shared" si="13"/>
        <v>Donacije</v>
      </c>
      <c r="E120" s="96">
        <v>3237</v>
      </c>
      <c r="F120" s="91" t="str">
        <f t="shared" si="14"/>
        <v>Intelektualne i osobne usluge</v>
      </c>
      <c r="G120" s="129" t="s">
        <v>180</v>
      </c>
      <c r="H120" s="91" t="str">
        <f t="shared" si="15"/>
        <v>REDOVNA DJELATNOST SVEUČILIŠTA U SPLITU (IZ EVIDENCIJSKIH PRIHODA)</v>
      </c>
      <c r="I120" s="91" t="str">
        <f t="shared" si="16"/>
        <v>0942</v>
      </c>
      <c r="J120" s="128">
        <v>7963</v>
      </c>
      <c r="K120" s="128">
        <v>7963</v>
      </c>
      <c r="L120" s="128">
        <v>7963</v>
      </c>
      <c r="M120" s="95"/>
      <c r="O120" s="86" t="str">
        <f t="shared" si="17"/>
        <v>323</v>
      </c>
      <c r="P120" s="86" t="str">
        <f t="shared" si="18"/>
        <v>32</v>
      </c>
      <c r="Q120" s="86" t="str">
        <f t="shared" si="19"/>
        <v>61</v>
      </c>
      <c r="R120" s="86" t="str">
        <f t="shared" si="20"/>
        <v>94</v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>08006</v>
      </c>
      <c r="B121" s="90" t="str">
        <f>IF(C121="","",VLOOKUP('OPĆI DIO'!$C$3,'OPĆI DIO'!$L$6:$U$138,9,FALSE))</f>
        <v>Sveučilišta i veleučilišta u Republici Hrvatskoj</v>
      </c>
      <c r="C121" s="96">
        <v>61</v>
      </c>
      <c r="D121" s="91" t="str">
        <f t="shared" si="13"/>
        <v>Donacije</v>
      </c>
      <c r="E121" s="96">
        <v>3239</v>
      </c>
      <c r="F121" s="91" t="str">
        <f t="shared" si="14"/>
        <v>Ostale usluge</v>
      </c>
      <c r="G121" s="129" t="s">
        <v>180</v>
      </c>
      <c r="H121" s="91" t="str">
        <f t="shared" si="15"/>
        <v>REDOVNA DJELATNOST SVEUČILIŠTA U SPLITU (IZ EVIDENCIJSKIH PRIHODA)</v>
      </c>
      <c r="I121" s="91" t="str">
        <f t="shared" si="16"/>
        <v>0942</v>
      </c>
      <c r="J121" s="128">
        <v>133</v>
      </c>
      <c r="K121" s="128">
        <v>133</v>
      </c>
      <c r="L121" s="128">
        <v>133</v>
      </c>
      <c r="M121" s="95"/>
      <c r="O121" s="86" t="str">
        <f t="shared" si="17"/>
        <v>323</v>
      </c>
      <c r="P121" s="86" t="str">
        <f t="shared" si="18"/>
        <v>32</v>
      </c>
      <c r="Q121" s="86" t="str">
        <f t="shared" si="19"/>
        <v>61</v>
      </c>
      <c r="R121" s="86" t="str">
        <f t="shared" si="20"/>
        <v>94</v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>08006</v>
      </c>
      <c r="B122" s="90" t="str">
        <f>IF(C122="","",VLOOKUP('OPĆI DIO'!$C$3,'OPĆI DIO'!$L$6:$U$138,9,FALSE))</f>
        <v>Sveučilišta i veleučilišta u Republici Hrvatskoj</v>
      </c>
      <c r="C122" s="96">
        <v>61</v>
      </c>
      <c r="D122" s="91" t="str">
        <f t="shared" si="13"/>
        <v>Donacije</v>
      </c>
      <c r="E122" s="96">
        <v>3293</v>
      </c>
      <c r="F122" s="91" t="str">
        <f t="shared" si="14"/>
        <v>Reprezentacija</v>
      </c>
      <c r="G122" s="129" t="s">
        <v>180</v>
      </c>
      <c r="H122" s="91" t="str">
        <f t="shared" si="15"/>
        <v>REDOVNA DJELATNOST SVEUČILIŠTA U SPLITU (IZ EVIDENCIJSKIH PRIHODA)</v>
      </c>
      <c r="I122" s="91" t="str">
        <f t="shared" si="16"/>
        <v>0942</v>
      </c>
      <c r="J122" s="128">
        <v>265</v>
      </c>
      <c r="K122" s="128">
        <v>265</v>
      </c>
      <c r="L122" s="128">
        <v>265</v>
      </c>
      <c r="M122" s="95"/>
      <c r="O122" s="86" t="str">
        <f t="shared" si="17"/>
        <v>329</v>
      </c>
      <c r="P122" s="86" t="str">
        <f t="shared" si="18"/>
        <v>32</v>
      </c>
      <c r="Q122" s="86" t="str">
        <f t="shared" si="19"/>
        <v>61</v>
      </c>
      <c r="R122" s="86" t="str">
        <f t="shared" si="20"/>
        <v>94</v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>08006</v>
      </c>
      <c r="B123" s="90" t="str">
        <f>IF(C123="","",VLOOKUP('OPĆI DIO'!$C$3,'OPĆI DIO'!$L$6:$U$138,9,FALSE))</f>
        <v>Sveučilišta i veleučilišta u Republici Hrvatskoj</v>
      </c>
      <c r="C123" s="96">
        <v>61</v>
      </c>
      <c r="D123" s="91" t="str">
        <f t="shared" si="13"/>
        <v>Donacije</v>
      </c>
      <c r="E123" s="96">
        <v>3299</v>
      </c>
      <c r="F123" s="91" t="str">
        <f t="shared" si="14"/>
        <v>Ostali nespomenuti rashodi poslovanja</v>
      </c>
      <c r="G123" s="129" t="s">
        <v>180</v>
      </c>
      <c r="H123" s="91" t="str">
        <f t="shared" si="15"/>
        <v>REDOVNA DJELATNOST SVEUČILIŠTA U SPLITU (IZ EVIDENCIJSKIH PRIHODA)</v>
      </c>
      <c r="I123" s="91" t="str">
        <f t="shared" si="16"/>
        <v>0942</v>
      </c>
      <c r="J123" s="128">
        <v>133</v>
      </c>
      <c r="K123" s="128">
        <v>133</v>
      </c>
      <c r="L123" s="128">
        <v>133</v>
      </c>
      <c r="M123" s="95"/>
      <c r="O123" s="86" t="str">
        <f t="shared" si="17"/>
        <v>329</v>
      </c>
      <c r="P123" s="86" t="str">
        <f t="shared" si="18"/>
        <v>32</v>
      </c>
      <c r="Q123" s="86" t="str">
        <f t="shared" si="19"/>
        <v>61</v>
      </c>
      <c r="R123" s="86" t="str">
        <f t="shared" si="20"/>
        <v>94</v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>08006</v>
      </c>
      <c r="B124" s="90" t="str">
        <f>IF(C124="","",VLOOKUP('OPĆI DIO'!$C$3,'OPĆI DIO'!$L$6:$U$138,9,FALSE))</f>
        <v>Sveučilišta i veleučilišta u Republici Hrvatskoj</v>
      </c>
      <c r="C124" s="96">
        <v>61</v>
      </c>
      <c r="D124" s="91" t="str">
        <f t="shared" si="13"/>
        <v>Donacije</v>
      </c>
      <c r="E124" s="96">
        <v>4221</v>
      </c>
      <c r="F124" s="91" t="str">
        <f t="shared" si="14"/>
        <v>Uredska oprema i namještaj</v>
      </c>
      <c r="G124" s="129" t="s">
        <v>180</v>
      </c>
      <c r="H124" s="91" t="str">
        <f t="shared" si="15"/>
        <v>REDOVNA DJELATNOST SVEUČILIŠTA U SPLITU (IZ EVIDENCIJSKIH PRIHODA)</v>
      </c>
      <c r="I124" s="91" t="str">
        <f t="shared" si="16"/>
        <v>0942</v>
      </c>
      <c r="J124" s="128">
        <v>664</v>
      </c>
      <c r="K124" s="128">
        <v>664</v>
      </c>
      <c r="L124" s="128">
        <v>664</v>
      </c>
      <c r="M124" s="95"/>
      <c r="O124" s="86" t="str">
        <f t="shared" si="17"/>
        <v>422</v>
      </c>
      <c r="P124" s="86" t="str">
        <f t="shared" si="18"/>
        <v>42</v>
      </c>
      <c r="Q124" s="86" t="str">
        <f t="shared" si="19"/>
        <v>61</v>
      </c>
      <c r="R124" s="86" t="str">
        <f t="shared" si="20"/>
        <v>94</v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>08006</v>
      </c>
      <c r="B125" s="90" t="str">
        <f>IF(C125="","",VLOOKUP('OPĆI DIO'!$C$3,'OPĆI DIO'!$L$6:$U$138,9,FALSE))</f>
        <v>Sveučilišta i veleučilišta u Republici Hrvatskoj</v>
      </c>
      <c r="C125" s="96">
        <v>61</v>
      </c>
      <c r="D125" s="91" t="str">
        <f t="shared" si="13"/>
        <v>Donacije</v>
      </c>
      <c r="E125" s="96">
        <v>4226</v>
      </c>
      <c r="F125" s="91" t="str">
        <f t="shared" si="14"/>
        <v>Sportska i glazbena oprema</v>
      </c>
      <c r="G125" s="129" t="s">
        <v>180</v>
      </c>
      <c r="H125" s="91" t="str">
        <f t="shared" si="15"/>
        <v>REDOVNA DJELATNOST SVEUČILIŠTA U SPLITU (IZ EVIDENCIJSKIH PRIHODA)</v>
      </c>
      <c r="I125" s="91" t="str">
        <f t="shared" si="16"/>
        <v>0942</v>
      </c>
      <c r="J125" s="128">
        <v>1062</v>
      </c>
      <c r="K125" s="128">
        <v>1062</v>
      </c>
      <c r="L125" s="128">
        <v>1062</v>
      </c>
      <c r="M125" s="95"/>
      <c r="O125" s="86" t="str">
        <f t="shared" si="17"/>
        <v>422</v>
      </c>
      <c r="P125" s="86" t="str">
        <f t="shared" si="18"/>
        <v>42</v>
      </c>
      <c r="Q125" s="86" t="str">
        <f t="shared" si="19"/>
        <v>61</v>
      </c>
      <c r="R125" s="86" t="str">
        <f t="shared" si="20"/>
        <v>94</v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2959769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18184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2977953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2977953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topLeftCell="C1" zoomScale="90" zoomScaleNormal="90" workbookViewId="0">
      <pane ySplit="2" topLeftCell="A3" activePane="bottomLeft" state="frozen"/>
      <selection pane="bottomLeft" activeCell="J10" sqref="J10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52</v>
      </c>
      <c r="B3" s="91" t="str">
        <f t="shared" ref="B3" si="0">IFERROR(VLOOKUP(A3,$U$6:$V$23,2,FALSE),"")</f>
        <v>Ostale pomoći</v>
      </c>
      <c r="C3" s="96">
        <v>3211</v>
      </c>
      <c r="D3" s="91" t="str">
        <f>IFERROR(VLOOKUP(C3,$X$5:$Z$129,2,FALSE),"")</f>
        <v>Službena putovanja</v>
      </c>
      <c r="E3" s="129" t="s">
        <v>803</v>
      </c>
      <c r="F3" s="91" t="str">
        <f>IFERROR(VLOOKUP(E3,$AD$6:$AE$1090,2,FALSE),"")</f>
        <v>ERASMUS+  Partnerske zemlje KA107 Odlazne i dolazne mobilnosti studenata i osoblja Sveučilišta u Splitu</v>
      </c>
      <c r="G3" s="91" t="str">
        <f>IFERROR(VLOOKUP(E3,$AD$6:$AG$1090,4,FALSE),"")</f>
        <v>0942</v>
      </c>
      <c r="H3" s="128">
        <v>18184</v>
      </c>
      <c r="I3" s="128">
        <v>11332</v>
      </c>
      <c r="J3" s="128">
        <v>3855</v>
      </c>
      <c r="K3" s="143"/>
      <c r="L3" s="142"/>
      <c r="M3" s="142"/>
      <c r="N3" s="143"/>
      <c r="O3" s="322"/>
      <c r="P3" s="95"/>
      <c r="R3" s="86" t="str">
        <f>LEFT(C3,3)</f>
        <v>321</v>
      </c>
      <c r="S3" s="86" t="str">
        <f>LEFT(C3,2)</f>
        <v>32</v>
      </c>
      <c r="T3" s="86" t="str">
        <f>MID(G3,2,2)</f>
        <v>94</v>
      </c>
    </row>
    <row r="4" spans="1:33">
      <c r="A4" s="96"/>
      <c r="B4" s="91" t="str">
        <f t="shared" ref="B4:B67" si="1">IFERROR(VLOOKUP(A4,$U$6:$V$23,2,FALSE),"")</f>
        <v/>
      </c>
      <c r="C4" s="96"/>
      <c r="D4" s="91" t="str">
        <f t="shared" ref="D4:D67" si="2">IFERROR(VLOOKUP(C4,$X$5:$Z$129,2,FALSE),"")</f>
        <v/>
      </c>
      <c r="E4" s="129"/>
      <c r="F4" s="91" t="str">
        <f t="shared" ref="F4:F67" si="3">IFERROR(VLOOKUP(E4,$AD$6:$AE$1090,2,FALSE),"")</f>
        <v/>
      </c>
      <c r="G4" s="91" t="str">
        <f t="shared" ref="G4:G67" si="4">IFERROR(VLOOKUP(E4,$AD$6:$AG$1090,4,FALSE),"")</f>
        <v/>
      </c>
      <c r="H4" s="128"/>
      <c r="I4" s="128"/>
      <c r="J4" s="128"/>
      <c r="K4" s="143"/>
      <c r="L4" s="142"/>
      <c r="M4" s="142"/>
      <c r="N4" s="143"/>
      <c r="O4" s="322"/>
      <c r="P4" s="95"/>
      <c r="R4" s="86" t="str">
        <f t="shared" ref="R4:R67" si="5">LEFT(C4,3)</f>
        <v/>
      </c>
      <c r="S4" s="86" t="str">
        <f t="shared" ref="S4:S67" si="6">LEFT(C4,2)</f>
        <v/>
      </c>
      <c r="T4" s="86" t="str">
        <f t="shared" ref="T4:T67" si="7">MID(G4,2,2)</f>
        <v/>
      </c>
      <c r="X4" s="92"/>
      <c r="Y4" s="92"/>
    </row>
    <row r="5" spans="1:33">
      <c r="A5" s="96"/>
      <c r="B5" s="91" t="str">
        <f t="shared" si="1"/>
        <v/>
      </c>
      <c r="C5" s="96"/>
      <c r="D5" s="91" t="str">
        <f t="shared" si="2"/>
        <v/>
      </c>
      <c r="E5" s="129"/>
      <c r="F5" s="91" t="str">
        <f t="shared" si="3"/>
        <v/>
      </c>
      <c r="G5" s="91" t="str">
        <f t="shared" si="4"/>
        <v/>
      </c>
      <c r="H5" s="128"/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/>
      </c>
      <c r="S5" s="86" t="str">
        <f t="shared" si="6"/>
        <v/>
      </c>
      <c r="T5" s="86" t="str">
        <f t="shared" si="7"/>
        <v/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/>
      <c r="B6" s="91" t="str">
        <f t="shared" si="1"/>
        <v/>
      </c>
      <c r="C6" s="96"/>
      <c r="D6" s="91" t="str">
        <f t="shared" si="2"/>
        <v/>
      </c>
      <c r="E6" s="129"/>
      <c r="F6" s="91" t="str">
        <f t="shared" si="3"/>
        <v/>
      </c>
      <c r="G6" s="91" t="str">
        <f t="shared" si="4"/>
        <v/>
      </c>
      <c r="H6" s="128"/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/>
      </c>
      <c r="S6" s="86" t="str">
        <f t="shared" si="6"/>
        <v/>
      </c>
      <c r="T6" s="86" t="str">
        <f t="shared" si="7"/>
        <v/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/>
      <c r="B7" s="91" t="str">
        <f t="shared" si="1"/>
        <v/>
      </c>
      <c r="C7" s="96"/>
      <c r="D7" s="91" t="str">
        <f t="shared" si="2"/>
        <v/>
      </c>
      <c r="E7" s="129"/>
      <c r="F7" s="91" t="str">
        <f t="shared" si="3"/>
        <v/>
      </c>
      <c r="G7" s="91" t="str">
        <f t="shared" si="4"/>
        <v/>
      </c>
      <c r="H7" s="128"/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/>
      </c>
      <c r="S7" s="86" t="str">
        <f t="shared" si="6"/>
        <v/>
      </c>
      <c r="T7" s="86" t="str">
        <f t="shared" si="7"/>
        <v/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/>
      <c r="B8" s="91" t="str">
        <f t="shared" si="1"/>
        <v/>
      </c>
      <c r="C8" s="96"/>
      <c r="D8" s="91" t="str">
        <f t="shared" si="2"/>
        <v/>
      </c>
      <c r="E8" s="129"/>
      <c r="F8" s="91" t="str">
        <f t="shared" si="3"/>
        <v/>
      </c>
      <c r="G8" s="91" t="str">
        <f t="shared" si="4"/>
        <v/>
      </c>
      <c r="H8" s="128"/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/>
      </c>
      <c r="S8" s="86" t="str">
        <f t="shared" si="6"/>
        <v/>
      </c>
      <c r="T8" s="86" t="str">
        <f t="shared" si="7"/>
        <v/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/>
      <c r="B9" s="91" t="str">
        <f t="shared" si="1"/>
        <v/>
      </c>
      <c r="C9" s="96"/>
      <c r="D9" s="91" t="str">
        <f t="shared" si="2"/>
        <v/>
      </c>
      <c r="E9" s="129"/>
      <c r="F9" s="91" t="str">
        <f t="shared" si="3"/>
        <v/>
      </c>
      <c r="G9" s="91" t="str">
        <f t="shared" si="4"/>
        <v/>
      </c>
      <c r="H9" s="128"/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/>
      </c>
      <c r="S9" s="86" t="str">
        <f t="shared" si="6"/>
        <v/>
      </c>
      <c r="T9" s="86" t="str">
        <f t="shared" si="7"/>
        <v/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/>
      <c r="B10" s="91" t="str">
        <f t="shared" si="1"/>
        <v/>
      </c>
      <c r="C10" s="96"/>
      <c r="D10" s="91" t="str">
        <f t="shared" si="2"/>
        <v/>
      </c>
      <c r="E10" s="129"/>
      <c r="F10" s="91" t="str">
        <f t="shared" si="3"/>
        <v/>
      </c>
      <c r="G10" s="91" t="str">
        <f t="shared" si="4"/>
        <v/>
      </c>
      <c r="H10" s="128"/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/>
      </c>
      <c r="S10" s="86" t="str">
        <f t="shared" si="6"/>
        <v/>
      </c>
      <c r="T10" s="86" t="str">
        <f t="shared" si="7"/>
        <v/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/>
      <c r="B11" s="91" t="str">
        <f t="shared" si="1"/>
        <v/>
      </c>
      <c r="C11" s="96"/>
      <c r="D11" s="91" t="str">
        <f t="shared" si="2"/>
        <v/>
      </c>
      <c r="E11" s="129"/>
      <c r="F11" s="91" t="str">
        <f t="shared" si="3"/>
        <v/>
      </c>
      <c r="G11" s="91" t="str">
        <f t="shared" si="4"/>
        <v/>
      </c>
      <c r="H11" s="128"/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/>
      </c>
      <c r="S11" s="86" t="str">
        <f t="shared" si="6"/>
        <v/>
      </c>
      <c r="T11" s="86" t="str">
        <f t="shared" si="7"/>
        <v/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/>
      <c r="B12" s="91" t="str">
        <f t="shared" si="1"/>
        <v/>
      </c>
      <c r="C12" s="96"/>
      <c r="D12" s="91" t="str">
        <f t="shared" si="2"/>
        <v/>
      </c>
      <c r="E12" s="129"/>
      <c r="F12" s="91" t="str">
        <f t="shared" si="3"/>
        <v/>
      </c>
      <c r="G12" s="91" t="str">
        <f t="shared" si="4"/>
        <v/>
      </c>
      <c r="H12" s="128"/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/>
      </c>
      <c r="S12" s="86" t="str">
        <f t="shared" si="6"/>
        <v/>
      </c>
      <c r="T12" s="86" t="str">
        <f t="shared" si="7"/>
        <v/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/>
      <c r="B13" s="91" t="str">
        <f t="shared" si="1"/>
        <v/>
      </c>
      <c r="C13" s="96"/>
      <c r="D13" s="91" t="str">
        <f t="shared" si="2"/>
        <v/>
      </c>
      <c r="E13" s="129"/>
      <c r="F13" s="91" t="str">
        <f t="shared" si="3"/>
        <v/>
      </c>
      <c r="G13" s="91" t="str">
        <f t="shared" si="4"/>
        <v/>
      </c>
      <c r="H13" s="128"/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/>
      </c>
      <c r="S13" s="86" t="str">
        <f t="shared" si="6"/>
        <v/>
      </c>
      <c r="T13" s="86" t="str">
        <f t="shared" si="7"/>
        <v/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/>
      <c r="B14" s="91" t="str">
        <f t="shared" si="1"/>
        <v/>
      </c>
      <c r="C14" s="96"/>
      <c r="D14" s="91" t="str">
        <f t="shared" si="2"/>
        <v/>
      </c>
      <c r="E14" s="129"/>
      <c r="F14" s="91" t="str">
        <f t="shared" si="3"/>
        <v/>
      </c>
      <c r="G14" s="91" t="str">
        <f t="shared" si="4"/>
        <v/>
      </c>
      <c r="H14" s="128"/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/>
      </c>
      <c r="S14" s="86" t="str">
        <f t="shared" si="6"/>
        <v/>
      </c>
      <c r="T14" s="86" t="str">
        <f t="shared" si="7"/>
        <v/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/>
      <c r="B15" s="91" t="str">
        <f t="shared" si="1"/>
        <v/>
      </c>
      <c r="C15" s="96"/>
      <c r="D15" s="91" t="str">
        <f t="shared" si="2"/>
        <v/>
      </c>
      <c r="E15" s="129"/>
      <c r="F15" s="91" t="str">
        <f t="shared" si="3"/>
        <v/>
      </c>
      <c r="G15" s="91" t="str">
        <f t="shared" si="4"/>
        <v/>
      </c>
      <c r="H15" s="128"/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/>
      </c>
      <c r="S15" s="86" t="str">
        <f t="shared" si="6"/>
        <v/>
      </c>
      <c r="T15" s="86" t="str">
        <f t="shared" si="7"/>
        <v/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/>
      <c r="B16" s="91" t="str">
        <f t="shared" si="1"/>
        <v/>
      </c>
      <c r="C16" s="96"/>
      <c r="D16" s="91" t="str">
        <f t="shared" si="2"/>
        <v/>
      </c>
      <c r="E16" s="129"/>
      <c r="F16" s="91" t="str">
        <f t="shared" si="3"/>
        <v/>
      </c>
      <c r="G16" s="91" t="str">
        <f t="shared" si="4"/>
        <v/>
      </c>
      <c r="H16" s="128"/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/>
      </c>
      <c r="S16" s="86" t="str">
        <f t="shared" si="6"/>
        <v/>
      </c>
      <c r="T16" s="86" t="str">
        <f t="shared" si="7"/>
        <v/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/>
      <c r="B17" s="91" t="str">
        <f t="shared" si="1"/>
        <v/>
      </c>
      <c r="C17" s="96"/>
      <c r="D17" s="91" t="str">
        <f t="shared" si="2"/>
        <v/>
      </c>
      <c r="E17" s="129"/>
      <c r="F17" s="91" t="str">
        <f t="shared" si="3"/>
        <v/>
      </c>
      <c r="G17" s="91" t="str">
        <f t="shared" si="4"/>
        <v/>
      </c>
      <c r="H17" s="128"/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/>
      </c>
      <c r="S17" s="86" t="str">
        <f t="shared" si="6"/>
        <v/>
      </c>
      <c r="T17" s="86" t="str">
        <f t="shared" si="7"/>
        <v/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/>
      <c r="B18" s="91" t="str">
        <f t="shared" si="1"/>
        <v/>
      </c>
      <c r="C18" s="96"/>
      <c r="D18" s="91" t="str">
        <f t="shared" si="2"/>
        <v/>
      </c>
      <c r="E18" s="129"/>
      <c r="F18" s="91" t="str">
        <f t="shared" si="3"/>
        <v/>
      </c>
      <c r="G18" s="91" t="str">
        <f t="shared" si="4"/>
        <v/>
      </c>
      <c r="H18" s="128"/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/>
      </c>
      <c r="S18" s="86" t="str">
        <f t="shared" si="6"/>
        <v/>
      </c>
      <c r="T18" s="86" t="str">
        <f t="shared" si="7"/>
        <v/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/>
      <c r="B19" s="91" t="str">
        <f t="shared" si="1"/>
        <v/>
      </c>
      <c r="C19" s="96"/>
      <c r="D19" s="91" t="str">
        <f t="shared" si="2"/>
        <v/>
      </c>
      <c r="E19" s="129"/>
      <c r="F19" s="91" t="str">
        <f t="shared" si="3"/>
        <v/>
      </c>
      <c r="G19" s="91" t="str">
        <f t="shared" si="4"/>
        <v/>
      </c>
      <c r="H19" s="128"/>
      <c r="I19" s="128"/>
      <c r="J19" s="128"/>
      <c r="K19" s="143"/>
      <c r="L19" s="142"/>
      <c r="M19" s="142"/>
      <c r="N19" s="143"/>
      <c r="O19" s="322"/>
      <c r="P19" s="95"/>
      <c r="R19" s="86" t="str">
        <f t="shared" si="5"/>
        <v/>
      </c>
      <c r="S19" s="86" t="str">
        <f t="shared" si="6"/>
        <v/>
      </c>
      <c r="T19" s="86" t="str">
        <f t="shared" si="7"/>
        <v/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/>
      <c r="B20" s="91" t="str">
        <f t="shared" si="1"/>
        <v/>
      </c>
      <c r="C20" s="96"/>
      <c r="D20" s="91" t="str">
        <f t="shared" si="2"/>
        <v/>
      </c>
      <c r="E20" s="129"/>
      <c r="F20" s="91" t="str">
        <f t="shared" si="3"/>
        <v/>
      </c>
      <c r="G20" s="91" t="str">
        <f t="shared" si="4"/>
        <v/>
      </c>
      <c r="H20" s="128"/>
      <c r="I20" s="128"/>
      <c r="J20" s="128"/>
      <c r="K20" s="143"/>
      <c r="L20" s="142"/>
      <c r="M20" s="142"/>
      <c r="N20" s="143"/>
      <c r="O20" s="322"/>
      <c r="P20" s="95"/>
      <c r="R20" s="86" t="str">
        <f t="shared" si="5"/>
        <v/>
      </c>
      <c r="S20" s="86" t="str">
        <f t="shared" si="6"/>
        <v/>
      </c>
      <c r="T20" s="86" t="str">
        <f t="shared" si="7"/>
        <v/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/>
      <c r="B21" s="91" t="str">
        <f t="shared" si="1"/>
        <v/>
      </c>
      <c r="C21" s="96"/>
      <c r="D21" s="91" t="str">
        <f t="shared" si="2"/>
        <v/>
      </c>
      <c r="E21" s="129"/>
      <c r="F21" s="91" t="str">
        <f t="shared" si="3"/>
        <v/>
      </c>
      <c r="G21" s="91" t="str">
        <f t="shared" si="4"/>
        <v/>
      </c>
      <c r="H21" s="128"/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/>
      </c>
      <c r="S21" s="86" t="str">
        <f t="shared" si="6"/>
        <v/>
      </c>
      <c r="T21" s="86" t="str">
        <f t="shared" si="7"/>
        <v/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/>
      <c r="B22" s="91" t="str">
        <f t="shared" si="1"/>
        <v/>
      </c>
      <c r="C22" s="96"/>
      <c r="D22" s="91" t="str">
        <f t="shared" si="2"/>
        <v/>
      </c>
      <c r="E22" s="129"/>
      <c r="F22" s="91" t="str">
        <f t="shared" si="3"/>
        <v/>
      </c>
      <c r="G22" s="91" t="str">
        <f t="shared" si="4"/>
        <v/>
      </c>
      <c r="H22" s="128"/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/>
      </c>
      <c r="S22" s="86" t="str">
        <f t="shared" si="6"/>
        <v/>
      </c>
      <c r="T22" s="86" t="str">
        <f t="shared" si="7"/>
        <v/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/>
      <c r="B23" s="91" t="str">
        <f t="shared" si="1"/>
        <v/>
      </c>
      <c r="C23" s="96"/>
      <c r="D23" s="91" t="str">
        <f t="shared" si="2"/>
        <v/>
      </c>
      <c r="E23" s="129"/>
      <c r="F23" s="91" t="str">
        <f t="shared" si="3"/>
        <v/>
      </c>
      <c r="G23" s="91" t="str">
        <f t="shared" si="4"/>
        <v/>
      </c>
      <c r="H23" s="128"/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/>
      </c>
      <c r="S23" s="86" t="str">
        <f t="shared" si="6"/>
        <v/>
      </c>
      <c r="T23" s="86" t="str">
        <f t="shared" si="7"/>
        <v/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/>
      <c r="B25" s="91" t="str">
        <f t="shared" si="1"/>
        <v/>
      </c>
      <c r="C25" s="96"/>
      <c r="D25" s="91" t="str">
        <f t="shared" si="2"/>
        <v/>
      </c>
      <c r="E25" s="129"/>
      <c r="F25" s="91" t="str">
        <f t="shared" si="3"/>
        <v/>
      </c>
      <c r="G25" s="91" t="str">
        <f t="shared" si="4"/>
        <v/>
      </c>
      <c r="H25" s="128"/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/>
      </c>
      <c r="S25" s="86" t="str">
        <f t="shared" si="6"/>
        <v/>
      </c>
      <c r="T25" s="86" t="str">
        <f t="shared" si="7"/>
        <v/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/>
      <c r="B26" s="91" t="str">
        <f t="shared" si="1"/>
        <v/>
      </c>
      <c r="C26" s="96"/>
      <c r="D26" s="91" t="str">
        <f t="shared" si="2"/>
        <v/>
      </c>
      <c r="E26" s="129"/>
      <c r="F26" s="91" t="str">
        <f t="shared" si="3"/>
        <v/>
      </c>
      <c r="G26" s="91" t="str">
        <f t="shared" si="4"/>
        <v/>
      </c>
      <c r="H26" s="128"/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/>
      </c>
      <c r="S26" s="86" t="str">
        <f t="shared" si="6"/>
        <v/>
      </c>
      <c r="T26" s="86" t="str">
        <f t="shared" si="7"/>
        <v/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/>
      <c r="B27" s="91" t="str">
        <f t="shared" si="1"/>
        <v/>
      </c>
      <c r="C27" s="96"/>
      <c r="D27" s="91" t="str">
        <f t="shared" si="2"/>
        <v/>
      </c>
      <c r="E27" s="129"/>
      <c r="F27" s="91" t="str">
        <f t="shared" si="3"/>
        <v/>
      </c>
      <c r="G27" s="91" t="str">
        <f t="shared" si="4"/>
        <v/>
      </c>
      <c r="H27" s="128"/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/>
      </c>
      <c r="S27" s="86" t="str">
        <f t="shared" si="6"/>
        <v/>
      </c>
      <c r="T27" s="86" t="str">
        <f t="shared" si="7"/>
        <v/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zoomScale="80" zoomScaleNormal="80" workbookViewId="0">
      <selection activeCell="K7" sqref="K7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285000</v>
      </c>
      <c r="E5" s="3"/>
      <c r="F5" s="3"/>
      <c r="G5" s="3">
        <v>6300</v>
      </c>
      <c r="H5" s="3"/>
      <c r="I5" s="3">
        <v>270000</v>
      </c>
      <c r="J5" s="3"/>
      <c r="K5" s="3">
        <v>8700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2838679</v>
      </c>
      <c r="E6" s="12">
        <f>+'A.1 PRIHODI'!E8</f>
        <v>2219277</v>
      </c>
      <c r="F6" s="12">
        <f>+'A.1 PRIHODI'!F8</f>
        <v>0</v>
      </c>
      <c r="G6" s="12">
        <f>+'A.1 PRIHODI'!G8</f>
        <v>33180</v>
      </c>
      <c r="H6" s="12">
        <f>+'A.1 PRIHODI'!H8</f>
        <v>0</v>
      </c>
      <c r="I6" s="12">
        <f>+'A.1 PRIHODI'!I8+'B. RAČUN FIN'!I6</f>
        <v>488073</v>
      </c>
      <c r="J6" s="12">
        <f>+'A.1 PRIHODI'!J8</f>
        <v>0</v>
      </c>
      <c r="K6" s="12">
        <f>+'A.1 PRIHODI'!K8</f>
        <v>86205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11944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-145726</v>
      </c>
      <c r="E7" s="197"/>
      <c r="F7" s="197"/>
      <c r="G7" s="197">
        <v>-5726</v>
      </c>
      <c r="H7" s="197"/>
      <c r="I7" s="197">
        <v>-140000</v>
      </c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2977953</v>
      </c>
      <c r="E8" s="12">
        <f>+E5+E6+E7</f>
        <v>2219277</v>
      </c>
      <c r="F8" s="12">
        <f t="shared" ref="F8:W8" si="1">+F5+F6+F7</f>
        <v>0</v>
      </c>
      <c r="G8" s="12">
        <f t="shared" si="1"/>
        <v>33754</v>
      </c>
      <c r="H8" s="12">
        <f t="shared" si="1"/>
        <v>0</v>
      </c>
      <c r="I8" s="12">
        <f t="shared" si="1"/>
        <v>618073</v>
      </c>
      <c r="J8" s="12">
        <f t="shared" si="1"/>
        <v>0</v>
      </c>
      <c r="K8" s="12">
        <f t="shared" si="1"/>
        <v>94905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11944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2977953</v>
      </c>
      <c r="E9" s="82">
        <f>+'A.2 RASHODI'!E4+'B. RAČUN FIN'!E11</f>
        <v>2219278</v>
      </c>
      <c r="F9" s="82">
        <f>+'A.2 RASHODI'!F4+'B. RAČUN FIN'!F11</f>
        <v>0</v>
      </c>
      <c r="G9" s="82">
        <f>+'A.2 RASHODI'!G4+'B. RAČUN FIN'!G11</f>
        <v>33754</v>
      </c>
      <c r="H9" s="82">
        <f>+'A.2 RASHODI'!H4+'B. RAČUN FIN'!H11</f>
        <v>0</v>
      </c>
      <c r="I9" s="82">
        <f>+'A.2 RASHODI'!I4+'B. RAČUN FIN'!I11</f>
        <v>618073</v>
      </c>
      <c r="J9" s="82">
        <f>+'A.2 RASHODI'!J4+'B. RAČUN FIN'!J11</f>
        <v>0</v>
      </c>
      <c r="K9" s="82">
        <f>+'A.2 RASHODI'!K4+'B. RAČUN FIN'!K11</f>
        <v>94904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11944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-1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1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145726</v>
      </c>
      <c r="E13" s="131">
        <f t="shared" ref="E13:W13" si="4">-E7</f>
        <v>0</v>
      </c>
      <c r="F13" s="131">
        <f t="shared" si="4"/>
        <v>0</v>
      </c>
      <c r="G13" s="131">
        <f t="shared" si="4"/>
        <v>5726</v>
      </c>
      <c r="H13" s="131">
        <f t="shared" si="4"/>
        <v>0</v>
      </c>
      <c r="I13" s="131">
        <f t="shared" si="4"/>
        <v>140000</v>
      </c>
      <c r="J13" s="131">
        <f t="shared" si="4"/>
        <v>0</v>
      </c>
      <c r="K13" s="131">
        <f t="shared" si="4"/>
        <v>0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2901511</v>
      </c>
      <c r="E14" s="12">
        <f>+'A.1 PRIHODI'!E22</f>
        <v>2228730</v>
      </c>
      <c r="F14" s="12">
        <f>+'A.1 PRIHODI'!F22</f>
        <v>0</v>
      </c>
      <c r="G14" s="12">
        <f>+'A.1 PRIHODI'!G22</f>
        <v>33180</v>
      </c>
      <c r="H14" s="12">
        <f>+'A.1 PRIHODI'!H22</f>
        <v>0</v>
      </c>
      <c r="I14" s="12">
        <f>+'A.1 PRIHODI'!I22+'B. RAČUN FIN'!I17</f>
        <v>549194</v>
      </c>
      <c r="J14" s="12">
        <f>+'A.1 PRIHODI'!J22</f>
        <v>0</v>
      </c>
      <c r="K14" s="12">
        <f>+'A.1 PRIHODI'!K22</f>
        <v>78463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11944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-145726</v>
      </c>
      <c r="E15" s="65"/>
      <c r="F15" s="65"/>
      <c r="G15" s="65">
        <v>-5726</v>
      </c>
      <c r="H15" s="65"/>
      <c r="I15" s="65">
        <v>-140000</v>
      </c>
      <c r="J15" s="65"/>
      <c r="K15" s="65"/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2901511</v>
      </c>
      <c r="E16" s="12">
        <f>+E13+E14+E15</f>
        <v>2228730</v>
      </c>
      <c r="F16" s="12">
        <f t="shared" ref="F16:W16" si="5">+F13+F14+F15</f>
        <v>0</v>
      </c>
      <c r="G16" s="12">
        <f t="shared" si="5"/>
        <v>33180</v>
      </c>
      <c r="H16" s="12">
        <f t="shared" si="5"/>
        <v>0</v>
      </c>
      <c r="I16" s="12">
        <f t="shared" si="5"/>
        <v>549194</v>
      </c>
      <c r="J16" s="12">
        <f t="shared" si="5"/>
        <v>0</v>
      </c>
      <c r="K16" s="12">
        <f t="shared" si="5"/>
        <v>78463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11944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2901511</v>
      </c>
      <c r="E17" s="82">
        <f>+'A.2 RASHODI'!E21+'B. RAČUN FIN'!E22</f>
        <v>2228731</v>
      </c>
      <c r="F17" s="82">
        <f>+'A.2 RASHODI'!F21+'B. RAČUN FIN'!F22</f>
        <v>0</v>
      </c>
      <c r="G17" s="82">
        <f>+'A.2 RASHODI'!G21+'B. RAČUN FIN'!G22</f>
        <v>33180</v>
      </c>
      <c r="H17" s="82">
        <f>+'A.2 RASHODI'!H21+'B. RAČUN FIN'!H22</f>
        <v>0</v>
      </c>
      <c r="I17" s="82">
        <f>+'A.2 RASHODI'!I21+'B. RAČUN FIN'!I22</f>
        <v>549194</v>
      </c>
      <c r="J17" s="82">
        <f>+'A.2 RASHODI'!J21+'B. RAČUN FIN'!J22</f>
        <v>0</v>
      </c>
      <c r="K17" s="82">
        <f>+'A.2 RASHODI'!K21+'B. RAČUN FIN'!K22</f>
        <v>78462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11944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-1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1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145726</v>
      </c>
      <c r="E21" s="131">
        <f t="shared" ref="E21:W21" si="8">-E15</f>
        <v>0</v>
      </c>
      <c r="F21" s="131">
        <f t="shared" si="8"/>
        <v>0</v>
      </c>
      <c r="G21" s="131">
        <f t="shared" si="8"/>
        <v>5726</v>
      </c>
      <c r="H21" s="131">
        <f t="shared" si="8"/>
        <v>0</v>
      </c>
      <c r="I21" s="131">
        <f t="shared" si="8"/>
        <v>140000</v>
      </c>
      <c r="J21" s="131">
        <f t="shared" si="8"/>
        <v>0</v>
      </c>
      <c r="K21" s="131">
        <f t="shared" si="8"/>
        <v>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2879797</v>
      </c>
      <c r="E22" s="12">
        <f>+'A.1 PRIHODI'!E36</f>
        <v>2238229</v>
      </c>
      <c r="F22" s="12">
        <f>+'A.1 PRIHODI'!F36</f>
        <v>0</v>
      </c>
      <c r="G22" s="12">
        <f>+'A.1 PRIHODI'!G36</f>
        <v>33180</v>
      </c>
      <c r="H22" s="12">
        <f>+'A.1 PRIHODI'!H36</f>
        <v>0</v>
      </c>
      <c r="I22" s="12">
        <f>+'A.1 PRIHODI'!I36+'B. RAČUN FIN'!I28</f>
        <v>549193</v>
      </c>
      <c r="J22" s="12">
        <f>+'A.1 PRIHODI'!J36</f>
        <v>0</v>
      </c>
      <c r="K22" s="12">
        <f>+'A.1 PRIHODI'!K36</f>
        <v>47251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11944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-145726</v>
      </c>
      <c r="E23" s="65"/>
      <c r="F23" s="65"/>
      <c r="G23" s="65">
        <v>-5726</v>
      </c>
      <c r="H23" s="65"/>
      <c r="I23" s="65">
        <v>-140000</v>
      </c>
      <c r="J23" s="65"/>
      <c r="K23" s="65"/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2879797</v>
      </c>
      <c r="E24" s="12">
        <f>+E21+E22+E23</f>
        <v>2238229</v>
      </c>
      <c r="F24" s="12">
        <f t="shared" ref="F24:W24" si="9">+F21+F22+F23</f>
        <v>0</v>
      </c>
      <c r="G24" s="12">
        <f t="shared" si="9"/>
        <v>33180</v>
      </c>
      <c r="H24" s="12">
        <f t="shared" si="9"/>
        <v>0</v>
      </c>
      <c r="I24" s="12">
        <f t="shared" si="9"/>
        <v>549193</v>
      </c>
      <c r="J24" s="12">
        <f t="shared" si="9"/>
        <v>0</v>
      </c>
      <c r="K24" s="12">
        <f t="shared" si="9"/>
        <v>47251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11944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2879797</v>
      </c>
      <c r="E25" s="82">
        <f>+'A.2 RASHODI'!E38+'B. RAČUN FIN'!E33</f>
        <v>2238230</v>
      </c>
      <c r="F25" s="82">
        <f>+'A.2 RASHODI'!F38+'B. RAČUN FIN'!F33</f>
        <v>0</v>
      </c>
      <c r="G25" s="82">
        <f>+'A.2 RASHODI'!G38+'B. RAČUN FIN'!G33</f>
        <v>33180</v>
      </c>
      <c r="H25" s="82">
        <f>+'A.2 RASHODI'!H38+'B. RAČUN FIN'!H33</f>
        <v>0</v>
      </c>
      <c r="I25" s="82">
        <f>+'A.2 RASHODI'!I38+'B. RAČUN FIN'!I33</f>
        <v>549193</v>
      </c>
      <c r="J25" s="82">
        <f>+'A.2 RASHODI'!J38+'B. RAČUN FIN'!J33</f>
        <v>0</v>
      </c>
      <c r="K25" s="82">
        <f>+'A.2 RASHODI'!K38+'B. RAČUN FIN'!K33</f>
        <v>47250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11944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-1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1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2838679</v>
      </c>
      <c r="E8" s="69">
        <f>+E19+E16</f>
        <v>2219277</v>
      </c>
      <c r="F8" s="69">
        <f>+F19+F16</f>
        <v>0</v>
      </c>
      <c r="G8" s="69">
        <f>+G19+G16</f>
        <v>33180</v>
      </c>
      <c r="H8" s="69">
        <f t="shared" ref="H8:V8" si="0">+H19+H16</f>
        <v>0</v>
      </c>
      <c r="I8" s="69">
        <f t="shared" si="0"/>
        <v>488073</v>
      </c>
      <c r="J8" s="69">
        <f>+J19+J16</f>
        <v>0</v>
      </c>
      <c r="K8" s="69">
        <f t="shared" si="0"/>
        <v>86205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11944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86205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0</v>
      </c>
      <c r="K10" s="132">
        <f>SUMIFS('Unos prihoda i primitaka'!$G$3:$G$501,'Unos prihoda i primitaka'!$C$3:$C$501,"=52",'Unos prihoda i primitaka'!$L$3:$L$501,"=63")</f>
        <v>86205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488073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488073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45124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33180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11944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2219277</v>
      </c>
      <c r="E14" s="132">
        <f>SUMIFS('Unos prihoda i primitaka'!$G$3:$G$501,'Unos prihoda i primitaka'!$C$3:$C$501,"=11",'Unos prihoda i primitaka'!$L$3:$L$501,"=67")</f>
        <v>2219277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2838679</v>
      </c>
      <c r="E16" s="4">
        <f t="shared" ref="E16:V16" si="2">SUM(E9:E15)</f>
        <v>2219277</v>
      </c>
      <c r="F16" s="4">
        <f t="shared" si="2"/>
        <v>0</v>
      </c>
      <c r="G16" s="4">
        <f t="shared" si="2"/>
        <v>33180</v>
      </c>
      <c r="H16" s="4">
        <f t="shared" si="2"/>
        <v>0</v>
      </c>
      <c r="I16" s="4">
        <f t="shared" si="2"/>
        <v>488073</v>
      </c>
      <c r="J16" s="4">
        <f t="shared" si="2"/>
        <v>0</v>
      </c>
      <c r="K16" s="4">
        <f t="shared" si="2"/>
        <v>86205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11944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2901511</v>
      </c>
      <c r="E22" s="69">
        <f t="shared" ref="E22:V22" si="4">+E33+E30</f>
        <v>2228730</v>
      </c>
      <c r="F22" s="69">
        <f t="shared" si="4"/>
        <v>0</v>
      </c>
      <c r="G22" s="69">
        <f t="shared" si="4"/>
        <v>33180</v>
      </c>
      <c r="H22" s="69">
        <f t="shared" si="4"/>
        <v>0</v>
      </c>
      <c r="I22" s="69">
        <f t="shared" si="4"/>
        <v>549194</v>
      </c>
      <c r="J22" s="69">
        <f t="shared" si="4"/>
        <v>0</v>
      </c>
      <c r="K22" s="69">
        <f t="shared" si="4"/>
        <v>78463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11944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78463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78463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549194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549194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45124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33180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11944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2228730</v>
      </c>
      <c r="E28" s="132">
        <f>SUMIFS('Unos prihoda i primitaka'!$H$3:$H$501,'Unos prihoda i primitaka'!$C$3:$C$501,"=11",'Unos prihoda i primitaka'!$L$3:$L$501,"=67")</f>
        <v>2228730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2901511</v>
      </c>
      <c r="E30" s="4">
        <f t="shared" ref="E30:V30" si="6">SUM(E23:E29)</f>
        <v>2228730</v>
      </c>
      <c r="F30" s="4">
        <f t="shared" si="6"/>
        <v>0</v>
      </c>
      <c r="G30" s="4">
        <f t="shared" si="6"/>
        <v>33180</v>
      </c>
      <c r="H30" s="4">
        <f t="shared" si="6"/>
        <v>0</v>
      </c>
      <c r="I30" s="4">
        <f t="shared" si="6"/>
        <v>549194</v>
      </c>
      <c r="J30" s="4">
        <f t="shared" si="6"/>
        <v>0</v>
      </c>
      <c r="K30" s="4">
        <f t="shared" si="6"/>
        <v>78463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11944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2879797</v>
      </c>
      <c r="E36" s="69">
        <f t="shared" ref="E36:V36" si="9">+E47+E44</f>
        <v>2238229</v>
      </c>
      <c r="F36" s="69">
        <f t="shared" si="9"/>
        <v>0</v>
      </c>
      <c r="G36" s="69">
        <f t="shared" si="9"/>
        <v>33180</v>
      </c>
      <c r="H36" s="69">
        <f t="shared" si="9"/>
        <v>0</v>
      </c>
      <c r="I36" s="69">
        <f t="shared" si="9"/>
        <v>549193</v>
      </c>
      <c r="J36" s="69">
        <f t="shared" si="9"/>
        <v>0</v>
      </c>
      <c r="K36" s="69">
        <f t="shared" si="9"/>
        <v>47251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11944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47251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47251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549193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549193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45124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33180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11944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2238229</v>
      </c>
      <c r="E42" s="132">
        <f>SUMIFS('Unos prihoda i primitaka'!$I$3:$I$501,'Unos prihoda i primitaka'!$C$3:$C$501,"=11",'Unos prihoda i primitaka'!$L$3:$L$501,"=67")</f>
        <v>2238229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2879797</v>
      </c>
      <c r="E44" s="4">
        <f t="shared" ref="E44:V44" si="10">SUM(E37:E43)</f>
        <v>2238229</v>
      </c>
      <c r="F44" s="4">
        <f t="shared" si="10"/>
        <v>0</v>
      </c>
      <c r="G44" s="4">
        <f t="shared" si="10"/>
        <v>33180</v>
      </c>
      <c r="H44" s="4">
        <f t="shared" si="10"/>
        <v>0</v>
      </c>
      <c r="I44" s="4">
        <f t="shared" si="10"/>
        <v>549193</v>
      </c>
      <c r="J44" s="4">
        <f t="shared" si="10"/>
        <v>0</v>
      </c>
      <c r="K44" s="4">
        <f t="shared" si="10"/>
        <v>47251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11944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2977953</v>
      </c>
      <c r="E4" s="70">
        <f>E5+E13</f>
        <v>2219278</v>
      </c>
      <c r="F4" s="70">
        <f t="shared" ref="F4:W4" si="0">F5+F13</f>
        <v>0</v>
      </c>
      <c r="G4" s="70">
        <f t="shared" si="0"/>
        <v>33754</v>
      </c>
      <c r="H4" s="70">
        <f t="shared" si="0"/>
        <v>0</v>
      </c>
      <c r="I4" s="70">
        <f t="shared" si="0"/>
        <v>618073</v>
      </c>
      <c r="J4" s="70">
        <f t="shared" si="0"/>
        <v>0</v>
      </c>
      <c r="K4" s="70">
        <f>K5+K13</f>
        <v>94904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11944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2682665</v>
      </c>
      <c r="E5" s="78">
        <f t="shared" ref="E5:G5" si="2">SUM(E6:E12)</f>
        <v>2181097</v>
      </c>
      <c r="F5" s="78">
        <f t="shared" si="2"/>
        <v>0</v>
      </c>
      <c r="G5" s="78">
        <f t="shared" si="2"/>
        <v>20482</v>
      </c>
      <c r="H5" s="78">
        <f>SUM(H6:H12)</f>
        <v>0</v>
      </c>
      <c r="I5" s="78">
        <f t="shared" ref="I5:K5" si="3">SUM(I6:I12)</f>
        <v>375964</v>
      </c>
      <c r="J5" s="78">
        <f t="shared" si="3"/>
        <v>0</v>
      </c>
      <c r="K5" s="78">
        <f t="shared" si="3"/>
        <v>94904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10218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2193327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1963245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3092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161258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65732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467066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199826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17125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210725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29172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10218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19618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18026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265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1327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0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2654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2654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295288</v>
      </c>
      <c r="E13" s="79">
        <f t="shared" ref="E13:G13" si="6">SUM(E14:E18)</f>
        <v>38181</v>
      </c>
      <c r="F13" s="79">
        <f t="shared" si="6"/>
        <v>0</v>
      </c>
      <c r="G13" s="79">
        <f t="shared" si="6"/>
        <v>13272</v>
      </c>
      <c r="H13" s="79">
        <f>SUM(H14:H18)</f>
        <v>0</v>
      </c>
      <c r="I13" s="79">
        <f t="shared" ref="I13:K13" si="7">SUM(I14:I18)</f>
        <v>242109</v>
      </c>
      <c r="J13" s="79">
        <f t="shared" si="7"/>
        <v>0</v>
      </c>
      <c r="K13" s="79">
        <f t="shared" si="7"/>
        <v>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1726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145288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38181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13272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92109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1726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150000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150000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2901511</v>
      </c>
      <c r="E21" s="70">
        <f>+E22+E30</f>
        <v>2228731</v>
      </c>
      <c r="F21" s="70">
        <f t="shared" ref="F21:W21" si="11">+F22+F30</f>
        <v>0</v>
      </c>
      <c r="G21" s="70">
        <f t="shared" si="11"/>
        <v>33180</v>
      </c>
      <c r="H21" s="70">
        <f t="shared" si="11"/>
        <v>0</v>
      </c>
      <c r="I21" s="70">
        <f t="shared" si="11"/>
        <v>549194</v>
      </c>
      <c r="J21" s="70">
        <f t="shared" si="11"/>
        <v>0</v>
      </c>
      <c r="K21" s="70">
        <f t="shared" si="11"/>
        <v>78462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11944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2732996</v>
      </c>
      <c r="E22" s="78">
        <f t="shared" ref="E22:W22" si="12">SUM(E23:E29)</f>
        <v>2190550</v>
      </c>
      <c r="F22" s="78">
        <f t="shared" si="12"/>
        <v>0</v>
      </c>
      <c r="G22" s="78">
        <f t="shared" si="12"/>
        <v>19908</v>
      </c>
      <c r="H22" s="78">
        <f>SUM(H23:H29)</f>
        <v>0</v>
      </c>
      <c r="I22" s="78">
        <f t="shared" si="12"/>
        <v>433858</v>
      </c>
      <c r="J22" s="78">
        <f t="shared" si="12"/>
        <v>0</v>
      </c>
      <c r="K22" s="78">
        <f t="shared" si="12"/>
        <v>78462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10218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2244524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1972038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3092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204552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64842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466200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200486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16551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225325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13620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10218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19618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18026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265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1327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2654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2654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168515</v>
      </c>
      <c r="E30" s="79">
        <f t="shared" ref="E30:G30" si="13">SUM(E31:E35)</f>
        <v>38181</v>
      </c>
      <c r="F30" s="79">
        <f t="shared" si="13"/>
        <v>0</v>
      </c>
      <c r="G30" s="79">
        <f t="shared" si="13"/>
        <v>13272</v>
      </c>
      <c r="H30" s="79">
        <f>SUM(H31:H35)</f>
        <v>0</v>
      </c>
      <c r="I30" s="79">
        <f t="shared" ref="I30:K30" si="14">SUM(I31:I35)</f>
        <v>115336</v>
      </c>
      <c r="J30" s="79">
        <f t="shared" si="14"/>
        <v>0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1726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141970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38181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13272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88791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1726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26545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26545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2879797</v>
      </c>
      <c r="E38" s="70">
        <f>E39+E47</f>
        <v>2238230</v>
      </c>
      <c r="F38" s="70">
        <f t="shared" ref="F38:W38" si="18">F39+F47</f>
        <v>0</v>
      </c>
      <c r="G38" s="70">
        <f t="shared" si="18"/>
        <v>33180</v>
      </c>
      <c r="H38" s="70">
        <f t="shared" si="18"/>
        <v>0</v>
      </c>
      <c r="I38" s="70">
        <f t="shared" si="18"/>
        <v>549193</v>
      </c>
      <c r="J38" s="70">
        <f t="shared" si="18"/>
        <v>0</v>
      </c>
      <c r="K38" s="70">
        <f t="shared" si="18"/>
        <v>47250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11944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2711283</v>
      </c>
      <c r="E39" s="78">
        <f t="shared" ref="E39:G39" si="19">SUM(E40:E46)</f>
        <v>2200049</v>
      </c>
      <c r="F39" s="78">
        <f t="shared" si="19"/>
        <v>0</v>
      </c>
      <c r="G39" s="78">
        <f t="shared" si="19"/>
        <v>19908</v>
      </c>
      <c r="H39" s="78">
        <f>SUM(H40:H46)</f>
        <v>0</v>
      </c>
      <c r="I39" s="78">
        <f t="shared" ref="I39:K39" si="20">SUM(I40:I46)</f>
        <v>433858</v>
      </c>
      <c r="J39" s="78">
        <f t="shared" si="20"/>
        <v>0</v>
      </c>
      <c r="K39" s="78">
        <f t="shared" si="20"/>
        <v>47250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10218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2230109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1981358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3092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204552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41107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458902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200665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16551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225325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6143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10218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19618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18026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265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1327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2654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2654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168514</v>
      </c>
      <c r="E47" s="79">
        <f t="shared" ref="E47:G47" si="23">SUM(E48:E52)</f>
        <v>38181</v>
      </c>
      <c r="F47" s="79">
        <f t="shared" si="23"/>
        <v>0</v>
      </c>
      <c r="G47" s="79">
        <f t="shared" si="23"/>
        <v>13272</v>
      </c>
      <c r="H47" s="79">
        <f>SUM(H48:H52)</f>
        <v>0</v>
      </c>
      <c r="I47" s="79">
        <f t="shared" ref="I47:K47" si="24">SUM(I48:I52)</f>
        <v>115335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1726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141969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38181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13272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88790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1726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26545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26545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workbookViewId="0">
      <selection activeCell="D14" sqref="D14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2977953</v>
      </c>
      <c r="D5" s="339">
        <f t="shared" ref="D5:E5" si="0">+D6+D9+D11+D14+D25+D28+D30</f>
        <v>2901511</v>
      </c>
      <c r="E5" s="339">
        <f t="shared" si="0"/>
        <v>2879797</v>
      </c>
    </row>
    <row r="6" spans="1:193">
      <c r="A6" s="312">
        <v>1</v>
      </c>
      <c r="B6" s="67" t="s">
        <v>5131</v>
      </c>
      <c r="C6" s="338">
        <f>+C7+C8</f>
        <v>2219278</v>
      </c>
      <c r="D6" s="338">
        <f t="shared" ref="D6:E6" si="1">+D7+D8</f>
        <v>2228731</v>
      </c>
      <c r="E6" s="338">
        <f t="shared" si="1"/>
        <v>2238230</v>
      </c>
    </row>
    <row r="7" spans="1:193">
      <c r="A7" s="309">
        <v>11</v>
      </c>
      <c r="B7" s="48" t="s">
        <v>5118</v>
      </c>
      <c r="C7" s="337">
        <f>+'A.2 RASHODI'!E4</f>
        <v>2219278</v>
      </c>
      <c r="D7" s="337">
        <f>+'A.2 RASHODI'!E21</f>
        <v>2228731</v>
      </c>
      <c r="E7" s="337">
        <f>+'A.2 RASHODI'!E38</f>
        <v>2238230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33754</v>
      </c>
      <c r="D9" s="338">
        <f t="shared" ref="D9:E9" si="2">+D10</f>
        <v>33180</v>
      </c>
      <c r="E9" s="338">
        <f t="shared" si="2"/>
        <v>33180</v>
      </c>
    </row>
    <row r="10" spans="1:193">
      <c r="A10" s="309">
        <v>31</v>
      </c>
      <c r="B10" s="48" t="s">
        <v>5119</v>
      </c>
      <c r="C10" s="337">
        <f>+'A.2 RASHODI'!G4</f>
        <v>33754</v>
      </c>
      <c r="D10" s="337">
        <f>+'A.2 RASHODI'!G21</f>
        <v>33180</v>
      </c>
      <c r="E10" s="337">
        <f>+'A.2 RASHODI'!G38</f>
        <v>33180</v>
      </c>
    </row>
    <row r="11" spans="1:193">
      <c r="A11" s="312">
        <v>4</v>
      </c>
      <c r="B11" s="67" t="s">
        <v>5133</v>
      </c>
      <c r="C11" s="338">
        <f>+C12+C13</f>
        <v>618073</v>
      </c>
      <c r="D11" s="338">
        <f t="shared" ref="D11:E11" si="3">+D12+D13</f>
        <v>549194</v>
      </c>
      <c r="E11" s="338">
        <f t="shared" si="3"/>
        <v>549193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618073</v>
      </c>
      <c r="D13" s="337">
        <f>+'A.2 RASHODI'!I21</f>
        <v>549194</v>
      </c>
      <c r="E13" s="337">
        <f>+'A.2 RASHODI'!I38</f>
        <v>549193</v>
      </c>
    </row>
    <row r="14" spans="1:193">
      <c r="A14" s="312">
        <v>5</v>
      </c>
      <c r="B14" s="67" t="s">
        <v>5134</v>
      </c>
      <c r="C14" s="338">
        <f>SUM(C15:C24)</f>
        <v>94904</v>
      </c>
      <c r="D14" s="338">
        <f t="shared" ref="D14:E14" si="4">SUM(D15:D24)</f>
        <v>78462</v>
      </c>
      <c r="E14" s="338">
        <f t="shared" si="4"/>
        <v>47250</v>
      </c>
    </row>
    <row r="15" spans="1:193">
      <c r="A15" s="309">
        <v>51</v>
      </c>
      <c r="B15" s="48" t="s">
        <v>5122</v>
      </c>
      <c r="C15" s="337">
        <f>+'A.2 RASHODI'!J4</f>
        <v>0</v>
      </c>
      <c r="D15" s="337">
        <f>+'A.2 RASHODI'!J21</f>
        <v>0</v>
      </c>
      <c r="E15" s="337">
        <f>+'A.1 PRIHODI'!J36</f>
        <v>0</v>
      </c>
    </row>
    <row r="16" spans="1:193">
      <c r="A16" s="309">
        <v>52</v>
      </c>
      <c r="B16" s="48" t="s">
        <v>5123</v>
      </c>
      <c r="C16" s="337">
        <f>+'A.2 RASHODI'!K4</f>
        <v>94904</v>
      </c>
      <c r="D16" s="337">
        <f>+'A.2 RASHODI'!K21</f>
        <v>78462</v>
      </c>
      <c r="E16" s="337">
        <f>+'A.2 RASHODI'!K38</f>
        <v>47250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11944</v>
      </c>
      <c r="D25" s="338">
        <f t="shared" ref="D25:E25" si="5">+D26+D27</f>
        <v>11944</v>
      </c>
      <c r="E25" s="338">
        <f t="shared" si="5"/>
        <v>11944</v>
      </c>
    </row>
    <row r="26" spans="1:5">
      <c r="A26" s="309">
        <v>61</v>
      </c>
      <c r="B26" s="48" t="s">
        <v>1684</v>
      </c>
      <c r="C26" s="337">
        <f>+'A.2 RASHODI'!T4</f>
        <v>11944</v>
      </c>
      <c r="D26" s="337">
        <f>+'A.2 RASHODI'!T21</f>
        <v>11944</v>
      </c>
      <c r="E26" s="337">
        <f>+'A.2 RASHODI'!T38</f>
        <v>11944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RASHODI'!W38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u3MhVKPzu8X9OITxyX9/dSMCGwCGHvXZ1461X5D23WO1mnq7RtSDcuUWnFTrtpVvuuiRRUYJ5ZbkbAw8NxQj4Q==" saltValue="CtUFHrWEvN0w3SmvhAmOpA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35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2977953</v>
      </c>
      <c r="D5" s="70">
        <f t="shared" ref="D5:E5" si="0">+D6+D15+D21+D28+D38+D45+D52+D59+D66+D75</f>
        <v>2901511</v>
      </c>
      <c r="E5" s="70">
        <f t="shared" si="0"/>
        <v>2879797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2977953</v>
      </c>
      <c r="D66" s="345">
        <f>SUM(D67:D74)</f>
        <v>2901511</v>
      </c>
      <c r="E66" s="345">
        <f>SUM(E67:E74)</f>
        <v>2879797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2977953</v>
      </c>
      <c r="D70" s="337">
        <f>SUMIF('Unos rashoda i izdataka'!$R$3:$R$501,'A.4 RASHODI FUNK'!$A70,'Unos rashoda i izdataka'!$K$3:$K$501)+SUMIF('Unos rashoda P4'!$T$3:$T$501,'A.4 RASHODI FUNK'!$A70,'Unos rashoda P4'!$I$3:$I$501)</f>
        <v>2901511</v>
      </c>
      <c r="E70" s="337">
        <f>SUMIF('Unos rashoda i izdataka'!$R$3:$R$501,'A.4 RASHODI FUNK'!$A70,'Unos rashoda i izdataka'!$L$3:$L$501)+SUMIF('Unos rashoda P4'!$T$3:$T$501,'A.4 RASHODI FUNK'!$A70,'Unos rashoda P4'!$J$3:$J$501)</f>
        <v>2879797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Ana Bacic</cp:lastModifiedBy>
  <cp:lastPrinted>2022-11-04T09:07:35Z</cp:lastPrinted>
  <dcterms:created xsi:type="dcterms:W3CDTF">2018-09-10T07:36:17Z</dcterms:created>
  <dcterms:modified xsi:type="dcterms:W3CDTF">2022-12-02T10:21:06Z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