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a\Documents\PLAN\FP 2022-2024\Usvojeni plan MZO\"/>
    </mc:Choice>
  </mc:AlternateContent>
  <xr:revisionPtr revIDLastSave="0" documentId="13_ncr:1_{887E5935-506B-4E57-826D-9247077D58C9}" xr6:coauthVersionLast="36" xr6:coauthVersionMax="36" xr10:uidLastSave="{00000000-0000-0000-0000-000000000000}"/>
  <bookViews>
    <workbookView xWindow="0" yWindow="0" windowWidth="28800" windowHeight="11925" activeTab="2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77" i="13"/>
  <c r="T51" i="13"/>
  <c r="T38" i="13"/>
  <c r="T37" i="13"/>
  <c r="T118" i="13"/>
  <c r="T116" i="13"/>
  <c r="T115" i="13"/>
  <c r="T91" i="13"/>
  <c r="T78" i="13"/>
  <c r="T76" i="13"/>
  <c r="T75" i="13"/>
  <c r="T119" i="13"/>
  <c r="T79" i="13"/>
  <c r="T36" i="13"/>
  <c r="T35" i="13"/>
  <c r="T11" i="13"/>
  <c r="K117" i="13"/>
  <c r="K77" i="13"/>
  <c r="K51" i="13"/>
  <c r="K38" i="13"/>
  <c r="K37" i="13"/>
  <c r="K119" i="13"/>
  <c r="K79" i="13"/>
  <c r="K118" i="13"/>
  <c r="K116" i="13"/>
  <c r="K115" i="13"/>
  <c r="K91" i="13"/>
  <c r="K78" i="13"/>
  <c r="K76" i="13"/>
  <c r="K75" i="13"/>
  <c r="K36" i="13"/>
  <c r="K35" i="13"/>
  <c r="K11" i="13"/>
  <c r="I119" i="13"/>
  <c r="I79" i="13"/>
  <c r="I91" i="13"/>
  <c r="I11" i="13"/>
  <c r="I118" i="13"/>
  <c r="I78" i="13"/>
  <c r="I51" i="13"/>
  <c r="I37" i="13"/>
  <c r="I117" i="13"/>
  <c r="I77" i="13"/>
  <c r="I116" i="13"/>
  <c r="I76" i="13"/>
  <c r="I38" i="13"/>
  <c r="I36" i="13"/>
  <c r="I115" i="13"/>
  <c r="I75" i="13"/>
  <c r="I35" i="13"/>
  <c r="G117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G38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117" i="13"/>
  <c r="D77" i="13"/>
  <c r="D3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T107" i="14" l="1"/>
  <c r="T102" i="14"/>
  <c r="T97" i="14"/>
  <c r="T93" i="14"/>
  <c r="T84" i="14"/>
  <c r="T79" i="14"/>
  <c r="T75" i="14"/>
  <c r="T105" i="14"/>
  <c r="T101" i="14"/>
  <c r="T96" i="14"/>
  <c r="T88" i="14"/>
  <c r="T83" i="14"/>
  <c r="T78" i="14"/>
  <c r="T74" i="14"/>
  <c r="T76" i="14"/>
  <c r="T104" i="14"/>
  <c r="T99" i="14"/>
  <c r="T95" i="14"/>
  <c r="T87" i="14"/>
  <c r="T86" i="14" s="1"/>
  <c r="T82" i="14"/>
  <c r="T77" i="14"/>
  <c r="T73" i="14"/>
  <c r="T108" i="14"/>
  <c r="T103" i="14"/>
  <c r="T98" i="14"/>
  <c r="T94" i="14"/>
  <c r="T85" i="14"/>
  <c r="T81" i="14"/>
  <c r="T37" i="14"/>
  <c r="T36" i="14"/>
  <c r="T34" i="14"/>
  <c r="T32" i="14"/>
  <c r="T31" i="14"/>
  <c r="T28" i="14"/>
  <c r="T27" i="14"/>
  <c r="T24" i="14"/>
  <c r="T11" i="14"/>
  <c r="T10" i="14"/>
  <c r="T6" i="14"/>
  <c r="T68" i="14"/>
  <c r="T64" i="14"/>
  <c r="T61" i="14"/>
  <c r="T57" i="14"/>
  <c r="T50" i="14"/>
  <c r="T45" i="14"/>
  <c r="T40" i="14"/>
  <c r="T35" i="14"/>
  <c r="T29" i="14"/>
  <c r="T26" i="14"/>
  <c r="T21" i="14"/>
  <c r="T16" i="14"/>
  <c r="T8" i="14"/>
  <c r="T67" i="14"/>
  <c r="T66" i="14"/>
  <c r="T65" i="14"/>
  <c r="T62" i="14"/>
  <c r="T60" i="14"/>
  <c r="T56" i="14"/>
  <c r="T55" i="14"/>
  <c r="T54" i="14"/>
  <c r="T52" i="14"/>
  <c r="T48" i="14"/>
  <c r="T47" i="14"/>
  <c r="T46" i="14"/>
  <c r="T44" i="14"/>
  <c r="T43" i="14"/>
  <c r="T41" i="14"/>
  <c r="T25" i="14"/>
  <c r="T22" i="14"/>
  <c r="T20" i="14"/>
  <c r="T18" i="14"/>
  <c r="T17" i="14"/>
  <c r="T14" i="14"/>
  <c r="T13" i="14"/>
  <c r="T12" i="14"/>
  <c r="T7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7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67" i="14"/>
  <c r="K50" i="14"/>
  <c r="K40" i="14"/>
  <c r="K28" i="14"/>
  <c r="K13" i="14"/>
  <c r="K44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2" i="14"/>
  <c r="K56" i="14"/>
  <c r="K45" i="14"/>
  <c r="K34" i="14"/>
  <c r="K24" i="14"/>
  <c r="K18" i="14"/>
  <c r="K8" i="14"/>
  <c r="K48" i="14"/>
  <c r="K37" i="14"/>
  <c r="K27" i="14"/>
  <c r="K22" i="14"/>
  <c r="K17" i="14"/>
  <c r="K12" i="14"/>
  <c r="K32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108" i="14"/>
  <c r="I103" i="14"/>
  <c r="I98" i="14"/>
  <c r="I94" i="14"/>
  <c r="I85" i="14"/>
  <c r="I81" i="14"/>
  <c r="I76" i="14"/>
  <c r="I107" i="14"/>
  <c r="I102" i="14"/>
  <c r="I97" i="14"/>
  <c r="I104" i="14"/>
  <c r="I99" i="14"/>
  <c r="I95" i="14"/>
  <c r="I87" i="14"/>
  <c r="I82" i="14"/>
  <c r="I77" i="14"/>
  <c r="I73" i="14"/>
  <c r="I93" i="14"/>
  <c r="I84" i="14"/>
  <c r="I79" i="14"/>
  <c r="I75" i="14"/>
  <c r="I105" i="14"/>
  <c r="I101" i="14"/>
  <c r="I96" i="14"/>
  <c r="I88" i="14"/>
  <c r="I83" i="14"/>
  <c r="I78" i="14"/>
  <c r="I74" i="14"/>
  <c r="G67" i="14"/>
  <c r="G50" i="14"/>
  <c r="G49" i="14" s="1"/>
  <c r="G45" i="14"/>
  <c r="G40" i="14"/>
  <c r="G34" i="14"/>
  <c r="G28" i="14"/>
  <c r="G24" i="14"/>
  <c r="G13" i="14"/>
  <c r="G8" i="14"/>
  <c r="G35" i="14"/>
  <c r="G25" i="14"/>
  <c r="G68" i="14"/>
  <c r="G64" i="14"/>
  <c r="G57" i="14"/>
  <c r="G14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1" i="14"/>
  <c r="G44" i="14"/>
  <c r="G32" i="14"/>
  <c r="G27" i="14"/>
  <c r="G12" i="14"/>
  <c r="G7" i="14"/>
  <c r="G62" i="14"/>
  <c r="G56" i="14"/>
  <c r="G41" i="14"/>
  <c r="G29" i="14"/>
  <c r="G10" i="14"/>
  <c r="G66" i="14"/>
  <c r="G55" i="14"/>
  <c r="G48" i="14"/>
  <c r="G37" i="14"/>
  <c r="G22" i="14"/>
  <c r="G17" i="14"/>
  <c r="G18" i="14"/>
  <c r="G52" i="14"/>
  <c r="G46" i="14"/>
  <c r="G20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4" i="14"/>
  <c r="E11" i="14"/>
  <c r="E67" i="14"/>
  <c r="E62" i="14"/>
  <c r="E56" i="14"/>
  <c r="E50" i="14"/>
  <c r="E49" i="14" s="1"/>
  <c r="E45" i="14"/>
  <c r="E40" i="14"/>
  <c r="E34" i="14"/>
  <c r="E28" i="14"/>
  <c r="E24" i="14"/>
  <c r="E18" i="14"/>
  <c r="E10" i="14"/>
  <c r="E12" i="14"/>
  <c r="E66" i="14"/>
  <c r="E61" i="14"/>
  <c r="E55" i="14"/>
  <c r="E48" i="14"/>
  <c r="E44" i="14"/>
  <c r="E37" i="14"/>
  <c r="E32" i="14"/>
  <c r="E27" i="14"/>
  <c r="E22" i="14"/>
  <c r="E17" i="14"/>
  <c r="D17" i="14" s="1"/>
  <c r="E6" i="14"/>
  <c r="E8" i="14"/>
  <c r="E65" i="14"/>
  <c r="E60" i="14"/>
  <c r="E54" i="14"/>
  <c r="E47" i="14"/>
  <c r="E43" i="14"/>
  <c r="E36" i="14"/>
  <c r="E31" i="14"/>
  <c r="E26" i="14"/>
  <c r="E21" i="14"/>
  <c r="E13" i="14"/>
  <c r="E16" i="14"/>
  <c r="D16" i="14" s="1"/>
  <c r="E68" i="14"/>
  <c r="E64" i="14"/>
  <c r="E57" i="14"/>
  <c r="E52" i="14"/>
  <c r="E46" i="14"/>
  <c r="E41" i="14"/>
  <c r="E35" i="14"/>
  <c r="E29" i="14"/>
  <c r="E25" i="14"/>
  <c r="E20" i="14"/>
  <c r="E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N86" i="14"/>
  <c r="D35" i="14" l="1"/>
  <c r="D57" i="14"/>
  <c r="D95" i="14"/>
  <c r="D75" i="14"/>
  <c r="D108" i="14"/>
  <c r="D85" i="14"/>
  <c r="D83" i="14"/>
  <c r="D66" i="14"/>
  <c r="D36" i="14"/>
  <c r="D22" i="14"/>
  <c r="D45" i="14"/>
  <c r="D60" i="14"/>
  <c r="D18" i="14"/>
  <c r="D103" i="14"/>
  <c r="T59" i="14"/>
  <c r="I106" i="14"/>
  <c r="T92" i="14"/>
  <c r="T100" i="14"/>
  <c r="T106" i="14"/>
  <c r="K100" i="14"/>
  <c r="K86" i="14"/>
  <c r="K92" i="14"/>
  <c r="K59" i="14"/>
  <c r="K106" i="14"/>
  <c r="D62" i="14"/>
  <c r="D61" i="14"/>
  <c r="D29" i="14"/>
  <c r="D102" i="14"/>
  <c r="D67" i="14"/>
  <c r="D54" i="14"/>
  <c r="I100" i="14"/>
  <c r="D28" i="14"/>
  <c r="I92" i="14"/>
  <c r="I86" i="14"/>
  <c r="I59" i="14"/>
  <c r="D37" i="14"/>
  <c r="E30" i="14"/>
  <c r="D46" i="14"/>
  <c r="D44" i="14"/>
  <c r="D48" i="14"/>
  <c r="G106" i="14"/>
  <c r="D32" i="14"/>
  <c r="G86" i="14"/>
  <c r="D56" i="14"/>
  <c r="D6" i="14"/>
  <c r="D25" i="14"/>
  <c r="D26" i="14"/>
  <c r="D47" i="14"/>
  <c r="G92" i="14"/>
  <c r="D55" i="14"/>
  <c r="G9" i="14"/>
  <c r="D20" i="14"/>
  <c r="D41" i="14"/>
  <c r="D21" i="14"/>
  <c r="D65" i="14"/>
  <c r="D68" i="14"/>
  <c r="D27" i="14"/>
  <c r="D43" i="14"/>
  <c r="G100" i="14"/>
  <c r="G59" i="14"/>
  <c r="D31" i="14"/>
  <c r="E106" i="14"/>
  <c r="E39" i="14"/>
  <c r="E63" i="14"/>
  <c r="E42" i="14"/>
  <c r="E33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<sst xmlns="http://schemas.openxmlformats.org/spreadsheetml/2006/main" count="7616" uniqueCount="3502">
  <si>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</si>
  <si>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</si>
  <si>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</si>
  <si>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</si>
  <si>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</si>
  <si>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</si>
  <si>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</si>
  <si>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</si>
  <si>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</si>
  <si>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</si>
  <si>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</si>
  <si>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</si>
  <si>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</si>
  <si>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</si>
  <si>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</si>
  <si>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</si>
  <si>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</si>
  <si>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</si>
  <si>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</si>
  <si>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</si>
  <si>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</si>
  <si>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</si>
  <si>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</si>
  <si>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</si>
  <si>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</si>
  <si>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</si>
  <si>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</si>
  <si>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</si>
  <si>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</si>
  <si>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</si>
  <si>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</si>
  <si>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</si>
  <si>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</si>
  <si>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</si>
  <si>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</si>
  <si>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</si>
  <si>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</si>
  <si>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</si>
  <si>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</si>
  <si>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</si>
  <si>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</si>
  <si>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</si>
  <si>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</si>
  <si>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</si>
  <si>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</si>
  <si>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</si>
  <si>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</si>
  <si>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</si>
  <si>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</si>
  <si>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</si>
  <si>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</si>
  <si>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</si>
  <si>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</si>
  <si>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</si>
  <si>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</si>
  <si>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</si>
  <si>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</si>
  <si>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</si>
  <si>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</si>
  <si>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</si>
  <si>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</si>
  <si>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</si>
  <si>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</si>
  <si>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</si>
  <si>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</si>
  <si>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</si>
  <si>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</si>
  <si>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</si>
  <si>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</si>
  <si>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</si>
  <si>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</si>
  <si>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</si>
  <si>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</si>
  <si>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</si>
  <si>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</si>
  <si>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</si>
  <si>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</si>
  <si>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</si>
  <si>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</si>
  <si>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</si>
  <si>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</si>
  <si>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</si>
  <si>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</si>
  <si>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</si>
  <si>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</si>
  <si>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</si>
  <si>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</si>
  <si>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</si>
  <si>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</si>
  <si>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</si>
  <si>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</si>
  <si>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</si>
  <si>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</si>
  <si>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</si>
  <si>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</si>
  <si>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</si>
  <si>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</si>
  <si>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</si>
  <si>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</si>
  <si>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</si>
  <si>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</si>
  <si>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</si>
  <si>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</si>
  <si>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</si>
  <si>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</si>
  <si>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</si>
  <si>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</si>
  <si>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</si>
  <si>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</si>
  <si>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</si>
  <si>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</si>
  <si>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</si>
  <si>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</si>
  <si>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</si>
  <si>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</si>
  <si>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</si>
  <si>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</si>
  <si>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</si>
  <si>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</si>
  <si>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</si>
  <si>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</si>
  <si>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</si>
  <si>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</si>
  <si>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</si>
  <si>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</si>
  <si>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</si>
  <si>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</si>
  <si>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</si>
  <si>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</si>
  <si>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</si>
  <si>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</si>
  <si>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</si>
  <si>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</si>
  <si>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</si>
  <si>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</si>
  <si>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</si>
  <si>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</si>
  <si>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</si>
  <si>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</si>
  <si>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</si>
  <si>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</si>
  <si>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</si>
  <si>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</si>
  <si>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</si>
  <si>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</si>
  <si>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</si>
  <si>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</si>
  <si>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</si>
  <si>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</si>
  <si>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</si>
  <si>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</si>
  <si>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</si>
  <si>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</si>
  <si>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</si>
  <si>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</si>
  <si>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</si>
  <si>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</si>
  <si>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</si>
  <si>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</si>
  <si>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</si>
  <si>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</si>
  <si>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</si>
  <si>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</si>
  <si>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</si>
  <si>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</si>
  <si>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</si>
  <si>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</si>
  <si>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</si>
  <si>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</si>
  <si>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</si>
  <si>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</si>
  <si>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</si>
  <si>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</si>
  <si>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</si>
  <si>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</si>
  <si>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</si>
  <si>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</si>
  <si>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</si>
  <si>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</si>
  <si>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</si>
  <si>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</si>
  <si>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</si>
  <si>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</si>
  <si>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</si>
  <si>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</si>
  <si>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</si>
  <si>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</si>
  <si>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</si>
  <si>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</si>
  <si>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</si>
  <si>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</si>
  <si>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</si>
  <si>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</si>
  <si>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</si>
  <si>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</si>
  <si>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</si>
  <si>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</si>
  <si>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</si>
  <si>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</si>
  <si>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</si>
  <si>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</si>
  <si>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</si>
  <si>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</si>
  <si>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</si>
  <si>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</si>
  <si>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</si>
  <si>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</si>
  <si>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</si>
  <si>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</si>
  <si>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</si>
  <si>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</si>
  <si>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</si>
  <si>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</si>
  <si>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</si>
  <si>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</si>
  <si>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</si>
  <si>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</si>
  <si>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</si>
  <si>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</si>
  <si>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</si>
  <si>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</si>
  <si>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</si>
  <si>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</si>
  <si>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</si>
  <si>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</si>
  <si>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</si>
  <si>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</si>
  <si>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</si>
  <si>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</si>
  <si>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</si>
  <si>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</si>
  <si>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</si>
  <si>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</si>
  <si>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</si>
  <si>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</si>
  <si>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</si>
  <si>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</si>
  <si>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</si>
  <si>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</si>
  <si>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</si>
  <si>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</si>
  <si>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</si>
  <si>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</si>
  <si>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</si>
  <si>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</si>
  <si>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</si>
  <si>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</si>
  <si>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</si>
  <si>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</si>
  <si>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</si>
  <si>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</si>
  <si>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</si>
  <si>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</si>
  <si>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</si>
  <si>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</si>
  <si>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</si>
  <si>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</si>
  <si>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</si>
  <si>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</si>
  <si>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</si>
  <si>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</si>
  <si>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</si>
  <si>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</si>
  <si>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</si>
  <si>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</si>
  <si>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</si>
  <si>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</si>
  <si>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</si>
  <si>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</si>
  <si>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</si>
  <si>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</si>
  <si>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</si>
  <si>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</si>
  <si>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</si>
  <si>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</si>
  <si>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</si>
  <si>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</si>
  <si>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</si>
  <si>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</si>
  <si>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</si>
  <si>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</si>
  <si>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</si>
  <si>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</si>
  <si>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</si>
  <si>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</si>
  <si>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</si>
  <si>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</si>
  <si>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</si>
  <si>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</si>
  <si>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</si>
  <si>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</si>
  <si>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</si>
  <si>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</si>
  <si>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</si>
  <si>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</si>
  <si>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</si>
  <si>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</si>
  <si>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</si>
  <si>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</si>
  <si>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</si>
  <si>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</si>
  <si>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</si>
  <si>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</si>
  <si>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</si>
  <si>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</si>
  <si>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</si>
  <si>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</si>
  <si>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</si>
  <si>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</si>
  <si>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</si>
  <si>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</si>
  <si>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</si>
  <si>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</si>
  <si>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</si>
  <si>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</si>
  <si>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</si>
  <si>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</si>
  <si>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</si>
  <si>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</si>
  <si>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</si>
  <si>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</si>
  <si>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</si>
  <si>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</si>
  <si>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</si>
  <si>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</si>
  <si>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</si>
  <si>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</si>
  <si>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</si>
  <si>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</si>
  <si>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</si>
  <si>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</si>
  <si>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</si>
  <si>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</si>
  <si>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</si>
  <si>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</si>
  <si>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</si>
  <si>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</si>
  <si>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</si>
  <si>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</si>
  <si>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</si>
  <si>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</si>
  <si>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</si>
  <si>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</si>
  <si>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</si>
  <si>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</si>
  <si>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</si>
  <si>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</si>
  <si>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</si>
  <si>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</si>
  <si>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</si>
  <si>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</si>
  <si>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</si>
  <si>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</si>
  <si>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</si>
  <si>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</si>
  <si>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</si>
  <si>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</si>
  <si>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</si>
  <si>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</si>
  <si>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</si>
  <si>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</si>
  <si>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</si>
  <si>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</si>
  <si>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</si>
  <si>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</si>
  <si>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</si>
  <si>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</si>
  <si>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</si>
  <si>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</si>
  <si>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</si>
  <si>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</si>
  <si>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</si>
  <si>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</si>
  <si>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</si>
  <si>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</si>
  <si>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</si>
  <si>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</si>
  <si>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</si>
  <si>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</si>
  <si>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</si>
  <si>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</si>
  <si>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</si>
  <si>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</si>
  <si>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</si>
  <si>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</si>
  <si>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</si>
  <si>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</si>
  <si>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</si>
  <si>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</si>
  <si>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</si>
  <si>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</si>
  <si>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</si>
  <si>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</si>
  <si>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</si>
  <si>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</si>
  <si>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</si>
  <si>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</si>
  <si>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</si>
  <si>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</si>
  <si>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</si>
  <si>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</si>
  <si>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</si>
  <si>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</si>
  <si>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</si>
  <si>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</si>
  <si>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</si>
  <si>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</si>
  <si>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</si>
  <si>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</si>
  <si>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</si>
  <si>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</si>
  <si>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</si>
  <si>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</si>
  <si>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</si>
  <si>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</si>
  <si>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</si>
  <si>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</si>
  <si>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</si>
  <si>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</si>
  <si>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</si>
  <si>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</si>
  <si>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</si>
  <si>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</si>
  <si>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</si>
  <si>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</si>
  <si>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</si>
  <si>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</si>
  <si>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</si>
  <si>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</si>
  <si>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</si>
  <si>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</si>
  <si>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</si>
  <si>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</si>
  <si>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</si>
  <si>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</si>
  <si>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</si>
  <si>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</si>
  <si>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</si>
  <si>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</si>
  <si>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</si>
  <si>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</si>
  <si>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</si>
  <si>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</si>
  <si>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</si>
  <si>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</si>
  <si>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</si>
  <si>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</si>
  <si>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</si>
  <si>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</si>
  <si>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</si>
  <si>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</si>
  <si>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</si>
  <si>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</si>
  <si>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</si>
  <si>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</si>
  <si>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</si>
  <si>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</si>
  <si>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</si>
  <si>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</si>
  <si>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</si>
  <si>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</si>
  <si>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</si>
  <si>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</si>
  <si>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</si>
  <si>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</si>
  <si>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</si>
  <si>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</si>
  <si>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</si>
  <si>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</si>
  <si>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</si>
  <si>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</si>
  <si>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</si>
  <si>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</si>
  <si>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</si>
  <si>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</si>
  <si>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</si>
  <si>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</si>
  <si>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</si>
  <si>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</si>
  <si>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</si>
  <si>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</si>
  <si>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</si>
  <si>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</si>
  <si>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</si>
  <si>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</si>
  <si>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</si>
  <si>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</si>
  <si>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</si>
  <si>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</si>
  <si>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</si>
  <si>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</si>
  <si>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</si>
  <si>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</si>
  <si>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</si>
  <si>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</si>
  <si>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</si>
  <si>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</si>
  <si>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</si>
  <si>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</si>
  <si>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</si>
  <si>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</si>
  <si>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</si>
  <si>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</si>
  <si>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</si>
  <si>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</si>
  <si>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</si>
  <si>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</si>
  <si>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</si>
  <si>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</si>
  <si>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</si>
  <si>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</si>
  <si>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</si>
  <si>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</si>
  <si>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</si>
  <si>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</si>
  <si>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</si>
  <si>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</si>
  <si>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</si>
  <si>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</si>
  <si>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</si>
  <si>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</si>
  <si>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</si>
  <si>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</si>
  <si>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</si>
  <si>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</si>
  <si>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</si>
  <si>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</si>
  <si>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</si>
  <si>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</si>
  <si>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</si>
  <si>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</si>
  <si>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</si>
  <si>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</si>
  <si>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</si>
  <si>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</si>
  <si>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</si>
  <si>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</si>
  <si>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</si>
  <si>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</si>
  <si>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</si>
  <si>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</si>
  <si>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</si>
  <si>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</si>
  <si>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</si>
  <si>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</si>
  <si>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</si>
  <si>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</si>
  <si>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</si>
  <si>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</si>
  <si>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</si>
  <si>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</si>
  <si>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</si>
  <si>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</si>
  <si>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</si>
  <si>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</si>
  <si>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</si>
  <si>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</si>
  <si>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</si>
  <si>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</si>
  <si>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</si>
  <si>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</si>
  <si>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</si>
  <si>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</si>
  <si>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</si>
  <si>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</si>
  <si>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</si>
  <si>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</si>
  <si>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</si>
  <si>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</si>
  <si>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</si>
  <si>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</si>
  <si>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</si>
  <si>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</si>
  <si>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</si>
  <si>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</si>
  <si>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</si>
  <si>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</si>
  <si>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</si>
  <si>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</si>
  <si>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</si>
  <si>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</si>
  <si>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</si>
  <si>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</si>
  <si>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</si>
  <si>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</si>
  <si>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</si>
  <si>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</si>
  <si>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</si>
  <si>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</si>
  <si>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</si>
  <si>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</si>
  <si>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</si>
  <si>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</si>
  <si>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</si>
  <si>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</si>
  <si>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</si>
  <si>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</si>
  <si>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</si>
  <si>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</si>
  <si>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</si>
  <si>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</si>
  <si>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</si>
  <si>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</si>
  <si>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</si>
  <si>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</si>
  <si>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</si>
  <si>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</si>
  <si>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</si>
  <si>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</si>
  <si>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</si>
  <si>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</si>
  <si>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</si>
  <si>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</si>
  <si>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</si>
  <si>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</si>
  <si>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</si>
  <si>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</si>
  <si>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</si>
  <si>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</si>
  <si>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</si>
  <si>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</si>
  <si>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</si>
  <si>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</si>
  <si>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</si>
  <si>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</si>
  <si>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</si>
  <si>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</si>
  <si>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</si>
  <si>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</si>
  <si>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</si>
  <si>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</si>
  <si>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</si>
  <si>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</si>
  <si>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</si>
  <si>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</si>
  <si>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</si>
  <si>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</si>
  <si>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</si>
  <si>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</si>
  <si>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</si>
  <si>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</si>
  <si>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</si>
  <si>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</si>
  <si>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</si>
  <si>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</si>
  <si>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</si>
  <si>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</si>
  <si>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</si>
  <si>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</si>
  <si>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</si>
  <si>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</si>
  <si>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</si>
  <si>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</si>
  <si>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</si>
  <si>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</si>
  <si>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</si>
  <si>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</si>
  <si>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</si>
  <si>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</si>
  <si>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</si>
  <si>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</si>
  <si>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</si>
  <si>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</si>
  <si>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</si>
  <si>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</si>
  <si>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</si>
  <si>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</si>
  <si>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</si>
  <si>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</si>
  <si>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</si>
  <si>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</si>
  <si>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</si>
  <si>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</si>
  <si>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</si>
  <si>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</si>
  <si>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</si>
  <si>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</si>
  <si>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</si>
  <si>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</si>
  <si>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</si>
  <si>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</si>
  <si>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</si>
  <si>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</si>
  <si>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</si>
  <si>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</si>
  <si>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</si>
  <si>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</si>
  <si>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</si>
  <si>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</si>
  <si>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</si>
  <si>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</si>
  <si>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</si>
  <si>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</si>
  <si>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</si>
  <si>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</si>
  <si>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</si>
  <si>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</si>
  <si>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</si>
  <si>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</si>
  <si>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</si>
  <si>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</si>
  <si>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</si>
  <si>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</si>
  <si>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</si>
  <si>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</si>
  <si>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</si>
  <si>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</si>
  <si>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</si>
  <si>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</si>
  <si>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</si>
  <si>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</si>
  <si>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</si>
  <si>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</si>
  <si>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</si>
  <si>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</si>
  <si>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</si>
  <si>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</si>
  <si>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</si>
  <si>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</si>
  <si>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</si>
  <si>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</si>
  <si>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</si>
  <si>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</si>
  <si>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</si>
  <si>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</si>
  <si>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</si>
  <si>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</si>
  <si>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</si>
  <si>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</si>
  <si>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</si>
  <si>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</si>
  <si>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</si>
  <si>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</si>
  <si>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</si>
  <si>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</si>
  <si>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</si>
  <si>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</si>
  <si>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</si>
  <si>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</si>
  <si>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</si>
  <si>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</si>
  <si>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</si>
  <si>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</si>
  <si>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</si>
  <si>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</si>
  <si>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</si>
  <si>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</si>
  <si>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</si>
  <si>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</si>
  <si>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</si>
  <si>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</si>
  <si>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</si>
  <si>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</si>
  <si>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</si>
  <si>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</si>
  <si>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</si>
  <si>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</si>
  <si>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</si>
  <si>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</si>
  <si>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</si>
  <si>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</si>
  <si>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</si>
  <si>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</si>
  <si>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</si>
  <si>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</si>
  <si>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</si>
  <si>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</si>
  <si>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</si>
  <si>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</si>
  <si>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</si>
  <si>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</si>
  <si>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</si>
  <si>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</si>
  <si>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</si>
  <si>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</si>
  <si>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</si>
  <si>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</si>
  <si>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</si>
  <si>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</si>
  <si>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</si>
  <si>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</si>
  <si>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</si>
  <si>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</si>
  <si>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</si>
  <si>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</si>
  <si>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</si>
  <si>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</si>
  <si>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</si>
  <si>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</si>
  <si>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</si>
  <si>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</si>
  <si>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</si>
  <si>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</si>
  <si>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</si>
  <si>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</si>
  <si>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</si>
  <si>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</si>
  <si>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</si>
  <si>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</si>
  <si>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</si>
  <si>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</si>
  <si>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</si>
  <si>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</si>
  <si>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</si>
  <si>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</si>
  <si>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</si>
  <si>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</si>
  <si>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</si>
  <si>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</si>
  <si>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</si>
  <si>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</si>
  <si>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</si>
  <si>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</si>
  <si>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</si>
  <si>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</si>
  <si>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</si>
  <si>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</si>
  <si>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</si>
  <si>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</si>
  <si>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</si>
  <si>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</si>
  <si>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</si>
  <si>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</si>
  <si>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</si>
  <si>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</si>
  <si>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</si>
  <si>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</si>
  <si>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</si>
  <si>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</si>
  <si>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</si>
  <si>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</si>
  <si>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</si>
  <si>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</si>
  <si>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</si>
  <si>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</si>
  <si>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</si>
  <si>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</si>
  <si>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</si>
  <si>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</si>
  <si>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</si>
  <si>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</si>
  <si>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</si>
  <si>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</si>
  <si>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</si>
  <si>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</si>
  <si>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</si>
  <si>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</si>
  <si>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</si>
  <si>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</si>
  <si>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</si>
  <si>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</si>
  <si>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</si>
  <si>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</si>
  <si>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</si>
  <si>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</si>
  <si>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</si>
  <si>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</si>
  <si>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</si>
  <si>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</si>
  <si>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</si>
  <si>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</si>
  <si>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</si>
  <si>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</si>
  <si>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</si>
  <si>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</si>
  <si>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</si>
  <si>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</si>
  <si>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</si>
  <si>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</si>
  <si>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</si>
  <si>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</si>
  <si>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</si>
  <si>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</si>
  <si>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</si>
  <si>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</si>
  <si>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</si>
  <si>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</si>
  <si>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</si>
  <si>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</si>
  <si>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</si>
  <si>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</si>
  <si>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</si>
  <si>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</si>
  <si>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</si>
  <si>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</si>
  <si>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</si>
  <si>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</si>
  <si>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</si>
  <si>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</si>
  <si>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</si>
  <si>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</si>
  <si>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</si>
  <si>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</si>
  <si>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</si>
  <si>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</si>
  <si>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</si>
  <si>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</si>
  <si>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</si>
  <si>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</si>
  <si>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</si>
  <si>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</si>
  <si>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</si>
  <si>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</si>
  <si>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</si>
  <si>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</si>
  <si>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</si>
  <si>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</si>
  <si>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</si>
  <si>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</si>
  <si>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</si>
  <si>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</si>
  <si>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</si>
  <si>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</si>
  <si>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</si>
  <si>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</si>
  <si>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</si>
  <si>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</si>
  <si>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</si>
  <si>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</si>
  <si>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</si>
  <si>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</si>
  <si>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</si>
  <si>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</si>
  <si>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</si>
  <si>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</si>
  <si>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</si>
  <si>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</si>
  <si>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</si>
  <si>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</si>
  <si>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</si>
  <si>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</si>
  <si>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</si>
  <si>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</si>
  <si>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</si>
  <si>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</si>
  <si>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</si>
  <si>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</si>
  <si>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</si>
  <si>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</si>
  <si>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</si>
  <si>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</si>
  <si>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</si>
  <si>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</si>
  <si>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</si>
  <si>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</si>
  <si>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</si>
  <si>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</si>
  <si>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</si>
  <si>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</si>
  <si>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</si>
  <si>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</si>
  <si>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</si>
  <si>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</si>
  <si>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</si>
  <si>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</si>
  <si>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</si>
  <si>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</si>
  <si>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</si>
  <si>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</si>
  <si>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</si>
  <si>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</si>
  <si>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</si>
  <si>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</si>
  <si>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</si>
  <si>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</si>
  <si>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</si>
  <si>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</si>
  <si>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</si>
  <si>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</si>
  <si>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</si>
  <si>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</si>
  <si>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</si>
  <si>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</si>
  <si>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</si>
  <si>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</si>
  <si>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</si>
  <si>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</si>
  <si>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</si>
  <si>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</si>
  <si>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</si>
  <si>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</si>
  <si>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</si>
  <si>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</si>
  <si>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</si>
  <si>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</si>
  <si>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</si>
  <si>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</si>
  <si>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</si>
  <si>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</si>
  <si>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</si>
  <si>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</si>
  <si>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</si>
  <si>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</si>
  <si>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</si>
  <si>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</si>
  <si>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</si>
  <si>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</si>
  <si>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</si>
  <si>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</si>
  <si>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</si>
  <si>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</si>
  <si>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</si>
  <si>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</si>
  <si>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</si>
  <si>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</si>
  <si>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</si>
  <si>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</si>
  <si>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</si>
  <si>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</si>
  <si>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</si>
  <si>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</si>
  <si>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</si>
  <si>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</si>
  <si>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</si>
  <si>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</si>
  <si>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</si>
  <si>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</si>
  <si>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</si>
  <si>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</si>
  <si>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</si>
  <si>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</si>
  <si>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</si>
  <si>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</si>
  <si>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</si>
  <si>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</si>
  <si>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</si>
  <si>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</si>
  <si>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</si>
  <si>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</si>
  <si>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</si>
  <si>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</si>
  <si>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</si>
  <si>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</si>
  <si>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</si>
  <si>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</si>
  <si>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</si>
  <si>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</si>
  <si>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</si>
  <si>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</si>
  <si>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</si>
  <si>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</si>
  <si>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</si>
  <si>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</si>
  <si>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</si>
  <si>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</si>
  <si>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</si>
  <si>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</si>
  <si>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</si>
  <si>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</si>
  <si>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</si>
  <si>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</si>
  <si>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</si>
  <si>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</si>
  <si>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</si>
  <si>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</si>
  <si>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</si>
  <si>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</si>
  <si>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</si>
  <si>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</si>
  <si>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</si>
  <si>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</si>
  <si>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</si>
  <si>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</si>
  <si>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</si>
  <si>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</si>
  <si>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</si>
  <si>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</si>
  <si>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</si>
  <si>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</si>
  <si>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</si>
  <si>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</si>
  <si>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</si>
  <si>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</si>
  <si>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</si>
  <si>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</si>
  <si>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</si>
  <si>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</si>
  <si>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</si>
  <si>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</si>
  <si>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</si>
  <si>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</si>
  <si>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</si>
  <si>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</si>
  <si>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</si>
  <si>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</si>
  <si>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</si>
  <si>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</si>
  <si>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</si>
  <si>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</si>
  <si>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</si>
  <si>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</si>
  <si>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</si>
  <si>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</si>
  <si>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</si>
  <si>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</si>
  <si>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</si>
  <si>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</si>
  <si>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</si>
  <si>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</si>
  <si>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</si>
  <si>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</si>
  <si>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</si>
  <si>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</si>
  <si>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</si>
  <si>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</si>
  <si>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</si>
  <si>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</si>
  <si>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</si>
  <si>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</si>
  <si>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</si>
  <si>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</si>
  <si>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</si>
  <si>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</si>
  <si>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</si>
  <si>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</si>
  <si>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</si>
  <si>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</si>
  <si>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</si>
  <si>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</si>
  <si>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</si>
  <si>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</si>
  <si>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</si>
  <si>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</si>
  <si>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</si>
  <si>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</si>
  <si>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</si>
  <si>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</si>
  <si>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</si>
  <si>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</si>
  <si>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</si>
  <si>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</si>
  <si>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</si>
  <si>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</si>
  <si>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</si>
  <si>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</si>
  <si>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</si>
  <si>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</si>
  <si>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</si>
  <si>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</si>
  <si>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</si>
  <si>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</si>
  <si>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</si>
  <si>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</si>
  <si>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</si>
  <si>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</si>
  <si>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</si>
  <si>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</si>
  <si>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</si>
  <si>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</si>
  <si>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</si>
  <si>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</si>
  <si>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</si>
  <si>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</si>
  <si>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</si>
  <si>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</si>
  <si>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</si>
  <si>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</si>
  <si>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</si>
  <si>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</si>
  <si>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</si>
  <si>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</si>
  <si>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</si>
  <si>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</si>
  <si>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</si>
  <si>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</si>
  <si>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</si>
  <si>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</si>
  <si>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</si>
  <si>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</si>
  <si>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</si>
  <si>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</si>
  <si>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</si>
  <si>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</si>
  <si>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</si>
  <si>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</si>
  <si>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</si>
  <si>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</si>
  <si>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</si>
  <si>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</si>
  <si>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</si>
  <si>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</si>
  <si>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</si>
  <si>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</si>
  <si>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</si>
  <si>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</si>
  <si>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</si>
  <si>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</si>
  <si>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</si>
  <si>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</si>
  <si>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</si>
  <si>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</si>
  <si>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</si>
  <si>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</si>
  <si>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</si>
  <si>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</si>
  <si>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</si>
  <si>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</si>
  <si>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</si>
  <si>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</si>
  <si>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</si>
  <si>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</si>
  <si>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</si>
  <si>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</si>
  <si>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</si>
  <si>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</si>
  <si>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</si>
  <si>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</si>
  <si>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</si>
  <si>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</si>
  <si>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</si>
  <si>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</si>
  <si>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</si>
  <si>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</si>
  <si>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</si>
  <si>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</si>
  <si>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</si>
  <si>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</si>
  <si>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</si>
  <si>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</si>
  <si>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</si>
  <si>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</si>
  <si>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</si>
  <si>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</si>
  <si>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</si>
  <si>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</si>
  <si>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</si>
  <si>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</si>
  <si>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</si>
  <si>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</si>
  <si>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</si>
  <si>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</si>
  <si>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</si>
  <si>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</si>
  <si>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</si>
  <si>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</si>
  <si>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</si>
  <si>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</si>
  <si>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</si>
  <si>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</si>
  <si>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</si>
  <si>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</si>
  <si>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</si>
  <si>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</si>
  <si>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</si>
  <si>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</si>
  <si>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</si>
  <si>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</si>
  <si>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</si>
  <si>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</si>
  <si>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</si>
  <si>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</si>
  <si>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</si>
  <si>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</si>
  <si>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</si>
  <si>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</si>
  <si>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</si>
  <si>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</si>
  <si>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</si>
  <si>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</si>
  <si>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</si>
  <si>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</si>
  <si>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</si>
  <si>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</si>
  <si>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</si>
  <si>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</si>
  <si>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</si>
  <si>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</si>
  <si>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</si>
  <si>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</si>
  <si>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</si>
  <si>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</si>
  <si>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</si>
  <si>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</si>
  <si>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</si>
  <si>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</si>
  <si>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</si>
  <si>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</si>
  <si>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</si>
  <si>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</si>
  <si>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</si>
  <si>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</si>
  <si>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</si>
  <si>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</si>
  <si>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</si>
  <si>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</si>
  <si>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</si>
  <si>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</si>
  <si>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</si>
  <si>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</si>
  <si>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</si>
  <si>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</si>
  <si>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</si>
  <si>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</si>
  <si>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</si>
  <si>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</si>
  <si>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</si>
  <si>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</si>
  <si>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</si>
  <si>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</si>
  <si>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</si>
  <si>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</si>
  <si>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</si>
  <si>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</si>
  <si>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</si>
  <si>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</si>
  <si>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</si>
  <si>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</si>
  <si>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</si>
  <si>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</si>
  <si>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</si>
  <si>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</si>
  <si>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</si>
  <si>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</si>
  <si>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</si>
  <si>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</si>
  <si>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</si>
  <si>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</si>
  <si>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</si>
  <si>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</si>
  <si>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</si>
  <si>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</si>
  <si>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</si>
  <si>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</si>
  <si>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</si>
  <si>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</si>
  <si>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</si>
  <si>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</si>
  <si>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</si>
  <si>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</si>
  <si>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</si>
  <si>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</si>
  <si>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</si>
  <si>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</si>
  <si>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</si>
  <si>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</si>
  <si>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</si>
  <si>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</si>
  <si>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</si>
  <si>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</si>
  <si>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</si>
  <si>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</si>
  <si>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</si>
  <si>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</si>
  <si>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</si>
  <si>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</si>
  <si>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</si>
  <si>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</si>
  <si>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</si>
  <si>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</si>
  <si>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</si>
  <si>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</si>
  <si>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</si>
  <si>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</si>
  <si>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</si>
  <si>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</si>
  <si>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</si>
  <si>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</si>
  <si>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</si>
  <si>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</si>
  <si>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</si>
  <si>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</si>
  <si>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</si>
  <si>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</si>
  <si>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</si>
  <si>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</si>
  <si>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</si>
  <si>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</si>
  <si>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</si>
  <si>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</si>
  <si>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</si>
  <si>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</si>
  <si>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</si>
  <si>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</si>
  <si>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</si>
  <si>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</si>
  <si>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</si>
  <si>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</si>
  <si>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</si>
  <si>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</si>
  <si>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</si>
  <si>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</si>
  <si>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</si>
  <si>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</si>
  <si>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</si>
  <si>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</si>
  <si>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</si>
  <si>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</si>
  <si>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</si>
  <si>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</si>
  <si>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</si>
  <si>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</si>
  <si>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</si>
  <si>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</si>
  <si>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</si>
  <si>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</si>
  <si>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</si>
  <si>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</si>
  <si>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</si>
  <si>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</si>
  <si>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</si>
  <si>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</si>
  <si>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</si>
  <si>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</si>
  <si>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</si>
  <si>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</si>
  <si>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</si>
  <si>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</si>
  <si>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</si>
  <si>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</si>
  <si>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</si>
  <si>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</si>
  <si>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</si>
  <si>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</si>
  <si>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</si>
  <si>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</si>
  <si>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</si>
  <si>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</si>
  <si>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</si>
  <si>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</si>
  <si>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</si>
  <si>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</si>
  <si>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</si>
  <si>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</si>
  <si>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</si>
  <si>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</si>
  <si>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</si>
  <si>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</si>
  <si>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</si>
  <si>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</si>
  <si>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</si>
  <si>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</si>
  <si>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</si>
  <si>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</si>
  <si>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</si>
  <si>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</si>
  <si>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</si>
  <si>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</si>
  <si>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</si>
  <si>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</si>
  <si>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</si>
  <si>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</si>
  <si>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</si>
  <si>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</si>
  <si>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</si>
  <si>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</si>
  <si>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</si>
  <si>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</si>
  <si>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</si>
  <si>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</si>
  <si>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</si>
  <si>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</si>
  <si>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</si>
  <si>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</si>
  <si>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</si>
  <si>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</si>
  <si>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</si>
  <si>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</si>
  <si>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</si>
  <si>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</si>
  <si>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</si>
  <si>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</si>
  <si>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</si>
  <si>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</si>
  <si>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</si>
  <si>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</si>
  <si>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</si>
  <si>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</si>
  <si>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</si>
  <si>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</si>
  <si>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</si>
  <si>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</si>
  <si>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</si>
  <si>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</si>
  <si>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</si>
  <si>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</si>
  <si>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</si>
  <si>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</si>
  <si>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</si>
  <si>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</si>
  <si>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</si>
  <si>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</si>
  <si>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</si>
  <si>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</si>
  <si>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</si>
  <si>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</si>
  <si>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</si>
  <si>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</si>
  <si>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</si>
  <si>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</si>
  <si>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</si>
  <si>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</si>
  <si>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</si>
  <si>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</si>
  <si>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</si>
  <si>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</si>
  <si>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</si>
  <si>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</si>
  <si>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</si>
  <si>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</si>
  <si>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</si>
  <si>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</si>
  <si>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</si>
  <si>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</si>
  <si>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</si>
  <si>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</si>
  <si>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</si>
  <si>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</si>
  <si>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</si>
  <si>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</si>
  <si>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</si>
  <si>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</si>
  <si>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</si>
  <si>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</si>
  <si>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</si>
  <si>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</si>
  <si>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</si>
  <si>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</si>
  <si>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</si>
  <si>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</si>
  <si>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</si>
  <si>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</si>
  <si>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</si>
  <si>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</si>
  <si>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</si>
  <si>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</si>
  <si>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</si>
  <si>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</si>
  <si>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</si>
  <si>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</si>
  <si>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</si>
  <si>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</si>
  <si>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</si>
  <si>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</si>
  <si>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</si>
  <si>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</si>
  <si>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</si>
  <si>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</si>
  <si>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</si>
  <si>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</si>
  <si>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</si>
  <si>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</si>
  <si>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</si>
  <si>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</si>
  <si>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</si>
  <si>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</si>
  <si>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</si>
  <si>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</si>
  <si>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</si>
  <si>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</si>
  <si>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</si>
  <si>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</si>
  <si>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</si>
  <si>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</si>
  <si>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</si>
  <si>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</si>
  <si>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</si>
  <si>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</si>
  <si>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</si>
  <si>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</si>
  <si>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</si>
  <si>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</si>
  <si>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</si>
  <si>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</si>
  <si>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</si>
  <si>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</si>
  <si>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</si>
  <si>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</si>
  <si>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</si>
  <si>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</si>
  <si>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</si>
  <si>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</si>
  <si>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</si>
  <si>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</si>
  <si>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</si>
  <si>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</si>
  <si>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</si>
  <si>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</si>
  <si>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</si>
  <si>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</si>
  <si>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</si>
  <si>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</si>
  <si>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</si>
  <si>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</si>
  <si>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</si>
  <si>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</si>
  <si>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</si>
  <si>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</si>
  <si>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</si>
  <si>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</si>
  <si>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</si>
  <si>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</si>
  <si>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</si>
  <si>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</si>
  <si>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</si>
  <si>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</si>
  <si>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</si>
  <si>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</si>
  <si>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</si>
  <si>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</si>
  <si>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</si>
  <si>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</si>
  <si>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</si>
  <si>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</si>
  <si>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</si>
  <si>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</si>
  <si>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</si>
  <si>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</si>
  <si>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</si>
  <si>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</si>
  <si>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</si>
  <si>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</si>
  <si>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</si>
  <si>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</si>
  <si>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</si>
  <si>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</si>
  <si>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</si>
  <si>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</si>
  <si>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</si>
  <si>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</si>
  <si>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</si>
  <si>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</si>
  <si>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</si>
  <si>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</si>
  <si>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</si>
  <si>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</si>
  <si>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</si>
  <si>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</si>
  <si>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</si>
  <si>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</si>
  <si>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</si>
  <si>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</si>
  <si>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</si>
  <si>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</si>
  <si>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</si>
  <si>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</si>
  <si>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</si>
  <si>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</si>
  <si>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</si>
  <si>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</si>
  <si>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</si>
  <si>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</si>
  <si>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</si>
  <si>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</si>
  <si>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</si>
  <si>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</si>
  <si>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</si>
  <si>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</si>
  <si>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</si>
  <si>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</si>
  <si>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</si>
  <si>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</si>
  <si>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</si>
  <si>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</si>
  <si>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</si>
  <si>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</si>
  <si>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</si>
  <si>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</si>
  <si>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</si>
  <si>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</si>
  <si>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</si>
  <si>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</si>
  <si>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</si>
  <si>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</si>
  <si>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</si>
  <si>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</si>
  <si>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</si>
  <si>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</si>
  <si>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</si>
  <si>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</si>
  <si>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</si>
  <si>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</si>
  <si>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</si>
  <si>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</si>
  <si>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</si>
  <si>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</si>
  <si>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</si>
  <si>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</si>
  <si>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</si>
  <si>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</si>
  <si>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</si>
  <si>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</si>
  <si>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</si>
  <si>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</si>
  <si>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</si>
  <si>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</si>
  <si>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</si>
  <si>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</si>
  <si>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</si>
  <si>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</si>
  <si>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</si>
  <si>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</si>
  <si>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</si>
  <si>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</si>
  <si>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</si>
  <si>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</si>
  <si>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</si>
  <si>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</si>
  <si>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</si>
  <si>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</si>
  <si>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</si>
  <si>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</si>
  <si>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</si>
  <si>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</si>
  <si>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</si>
  <si>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</si>
  <si>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</si>
  <si>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</si>
  <si>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</si>
  <si>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</si>
  <si>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</si>
  <si>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</si>
  <si>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</si>
  <si>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</si>
  <si>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</si>
  <si>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</si>
  <si>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</si>
  <si>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</si>
  <si>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</si>
  <si>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</si>
  <si>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</si>
  <si>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</si>
  <si>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</si>
  <si>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</si>
  <si>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</si>
  <si>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</si>
  <si>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</si>
  <si>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</si>
  <si>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</si>
  <si>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</si>
  <si>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</si>
  <si>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</si>
  <si>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</si>
  <si>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</si>
  <si>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</si>
  <si>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</si>
  <si>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</si>
  <si>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</si>
  <si>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</si>
  <si>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</si>
  <si>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</si>
  <si>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</si>
  <si>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</si>
  <si>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</si>
  <si>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</si>
  <si>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</si>
  <si>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</si>
  <si>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</si>
  <si>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</si>
  <si>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</si>
  <si>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</si>
  <si>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</si>
  <si>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</si>
  <si>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</si>
  <si>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</si>
  <si>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</si>
  <si>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</si>
  <si>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</si>
  <si>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</si>
  <si>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</si>
  <si>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</si>
  <si>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</si>
  <si>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</si>
  <si>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</si>
  <si>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</si>
  <si>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</si>
  <si>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</si>
  <si>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</si>
  <si>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</si>
  <si>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</si>
  <si>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</si>
  <si>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</si>
  <si>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</si>
  <si>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</si>
  <si>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</si>
  <si>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</si>
  <si>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</si>
  <si>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</si>
  <si>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</si>
  <si>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</si>
  <si>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</si>
  <si>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</si>
  <si>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</si>
  <si>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</si>
  <si>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</si>
  <si>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</si>
  <si>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</si>
  <si>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</si>
  <si>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</si>
  <si>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</si>
  <si>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</si>
  <si>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</si>
  <si>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</si>
  <si>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</si>
  <si>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</si>
  <si>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</si>
  <si>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</si>
  <si>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</si>
  <si>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</si>
  <si>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</si>
  <si>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</si>
  <si>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</si>
  <si>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</si>
  <si>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</si>
  <si>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</si>
  <si>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</si>
  <si>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</si>
  <si>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</si>
  <si>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</si>
  <si>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</si>
  <si>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</si>
  <si>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</si>
  <si>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</si>
  <si>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</si>
  <si>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</si>
  <si>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</si>
  <si>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</si>
  <si>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</si>
  <si>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</si>
  <si>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</si>
  <si>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</si>
  <si>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</si>
  <si>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</si>
  <si>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</si>
  <si>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</si>
  <si>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</si>
  <si>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</si>
  <si>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</si>
  <si>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</si>
  <si>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</si>
  <si>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</si>
  <si>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</si>
  <si>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</si>
  <si>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</si>
  <si>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</si>
  <si>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</si>
  <si>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</si>
  <si>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</si>
  <si>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</si>
  <si>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</si>
  <si>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</si>
  <si>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</si>
  <si>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</si>
  <si>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</si>
  <si>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</si>
  <si>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</si>
  <si>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</si>
  <si>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</si>
  <si>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</si>
  <si>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</si>
  <si>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</si>
  <si>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</si>
  <si>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</si>
  <si>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</si>
  <si>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</si>
  <si>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</si>
  <si>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</si>
  <si>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</si>
  <si>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</si>
  <si>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</si>
  <si>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</si>
  <si>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</si>
  <si>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</si>
  <si>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</si>
  <si>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</si>
  <si>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</si>
  <si>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</si>
  <si>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</si>
  <si>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</si>
  <si>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</si>
  <si>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</si>
  <si>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</si>
  <si>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</si>
  <si>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</si>
  <si>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</si>
  <si>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</si>
  <si>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</si>
  <si>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</si>
  <si>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</si>
  <si>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</si>
  <si>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</si>
  <si>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</si>
  <si>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</si>
  <si>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</si>
  <si>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</si>
  <si>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</si>
  <si>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</si>
  <si>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</si>
  <si>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</si>
  <si>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</si>
  <si>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</si>
  <si>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</si>
  <si>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</si>
  <si>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</si>
  <si>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</si>
  <si>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</si>
  <si>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</si>
  <si>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</si>
  <si>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</si>
  <si>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</si>
  <si>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</si>
  <si>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</si>
  <si>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</si>
  <si>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</si>
  <si>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</si>
  <si>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</si>
  <si>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</si>
  <si>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</si>
  <si>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</si>
  <si>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</si>
  <si>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</si>
  <si>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</si>
  <si>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</si>
  <si>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</si>
  <si>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</si>
  <si>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</si>
  <si>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</si>
  <si>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</si>
  <si>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</si>
  <si>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</si>
  <si>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</si>
  <si>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</si>
  <si>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</si>
  <si>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</si>
  <si>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</si>
  <si>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</si>
  <si>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</si>
  <si>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</si>
  <si>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</si>
  <si>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</si>
  <si>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</si>
  <si>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</si>
  <si>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</si>
  <si>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</si>
  <si>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</si>
  <si>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</si>
  <si>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</si>
  <si>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</si>
  <si>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</si>
  <si>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</si>
  <si>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</si>
  <si>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</si>
  <si>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</si>
  <si>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</si>
  <si>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</si>
  <si>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</si>
  <si>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</si>
  <si>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</si>
  <si>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</si>
  <si>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</si>
  <si>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</si>
  <si>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</si>
  <si>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</si>
  <si>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</si>
  <si>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</si>
  <si>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</si>
  <si>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</si>
  <si>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</si>
  <si>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</si>
  <si>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</si>
  <si>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</si>
  <si>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</si>
  <si>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</si>
  <si>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</si>
  <si>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</si>
  <si>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</si>
  <si>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</si>
  <si>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</si>
  <si>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</si>
  <si>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</si>
  <si>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</si>
  <si>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</si>
  <si>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</si>
  <si>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</si>
  <si>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</si>
  <si>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</si>
  <si>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</si>
  <si>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</si>
  <si>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</si>
  <si>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</si>
  <si>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</si>
  <si>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</si>
  <si>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</si>
  <si>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</si>
  <si>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</si>
  <si>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</si>
  <si>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</si>
  <si>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</si>
  <si>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</si>
  <si>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</si>
  <si>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</si>
  <si>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</si>
  <si>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</si>
  <si>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</si>
  <si>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</si>
  <si>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</si>
  <si>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</si>
  <si>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</si>
  <si>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</si>
  <si>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</si>
  <si>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</si>
  <si>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</si>
  <si>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</si>
  <si>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</si>
  <si>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</si>
  <si>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</si>
  <si>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</si>
  <si>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</si>
  <si>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</si>
  <si>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</si>
  <si>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</si>
  <si>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</si>
  <si>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</si>
  <si>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</si>
  <si>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</si>
  <si>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</si>
  <si>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</si>
  <si>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</si>
  <si>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</si>
  <si>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</si>
  <si>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</si>
  <si>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</si>
  <si>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</si>
  <si>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</si>
  <si>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</si>
  <si>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</si>
  <si>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</si>
  <si>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</si>
  <si>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</si>
  <si>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</si>
  <si>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</si>
  <si>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</si>
  <si>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</si>
  <si>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</si>
  <si>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</si>
  <si>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</si>
  <si>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</si>
  <si>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</si>
  <si>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</si>
  <si>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</si>
  <si>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</si>
  <si>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</si>
  <si>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</si>
  <si>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</si>
  <si>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</si>
  <si>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</si>
  <si>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</si>
  <si>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</si>
  <si>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</si>
  <si>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</si>
  <si>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</si>
  <si>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</si>
  <si>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</si>
  <si>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</si>
  <si>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</si>
  <si>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</si>
  <si>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</si>
  <si>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</si>
  <si>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</si>
  <si>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</si>
  <si>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</si>
  <si>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</si>
  <si>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</si>
  <si>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</si>
  <si>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</si>
  <si>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</si>
  <si>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</si>
  <si>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</si>
  <si>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</si>
  <si>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</si>
  <si>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</si>
  <si>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</si>
  <si>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</si>
  <si>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</si>
  <si>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</si>
  <si>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</si>
  <si>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</si>
  <si>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</si>
  <si>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</si>
  <si>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</si>
  <si>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</si>
  <si>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</si>
  <si>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</si>
  <si>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</si>
  <si>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</si>
  <si>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</si>
  <si>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</si>
  <si>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</si>
  <si>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</si>
  <si>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</si>
  <si>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</si>
  <si>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</si>
  <si>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</si>
  <si>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</si>
  <si>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</si>
  <si>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</si>
  <si>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</si>
  <si>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</si>
  <si>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</si>
  <si>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</si>
  <si>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</si>
  <si>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</si>
  <si>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</si>
  <si>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</si>
  <si>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</si>
  <si>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</si>
  <si>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</si>
  <si>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</si>
  <si>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</si>
  <si>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</si>
  <si>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</si>
  <si>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</si>
  <si>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</si>
  <si>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</si>
  <si>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</si>
  <si>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</si>
  <si>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</si>
  <si>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</si>
  <si>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</si>
  <si>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</si>
  <si>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</si>
  <si>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</si>
  <si>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</si>
  <si>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</si>
  <si>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</si>
  <si>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</si>
  <si>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</si>
  <si>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</si>
  <si>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</si>
  <si>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</si>
  <si>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</si>
  <si>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</si>
  <si>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</si>
  <si>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</si>
  <si>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</si>
  <si>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</si>
  <si>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</si>
  <si>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</si>
  <si>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</si>
  <si>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</si>
  <si>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</si>
  <si>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</si>
  <si>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</si>
  <si>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</si>
  <si>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</si>
  <si>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</si>
  <si>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</si>
  <si>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</si>
  <si>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</si>
  <si>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</si>
  <si>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</si>
  <si>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</si>
  <si>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</si>
  <si>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</si>
  <si>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</si>
  <si>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</si>
  <si>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</si>
  <si>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</si>
  <si>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</si>
  <si>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</si>
  <si>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</si>
  <si>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</si>
  <si>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</si>
  <si>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</si>
  <si>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</si>
  <si>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</si>
  <si>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</si>
  <si>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</si>
  <si>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</si>
  <si>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</si>
  <si>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</si>
  <si>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</si>
  <si>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</si>
  <si>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</si>
  <si>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</si>
  <si>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</si>
  <si>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</si>
  <si>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</si>
  <si>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</si>
  <si>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</si>
  <si>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</si>
  <si>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</si>
  <si>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</si>
  <si>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</si>
  <si>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</si>
  <si>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</si>
  <si>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</si>
  <si>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</si>
  <si>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</si>
  <si>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</si>
  <si>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</si>
  <si>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</si>
  <si>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</si>
  <si>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</si>
  <si>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</si>
  <si>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</si>
  <si>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</si>
  <si>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</si>
  <si>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</si>
  <si>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</si>
  <si>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</si>
  <si>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</si>
  <si>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</si>
  <si>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</si>
  <si>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</si>
  <si>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</si>
  <si>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</si>
  <si>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</si>
  <si>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</si>
  <si>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</si>
  <si>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</si>
  <si>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</si>
  <si>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</si>
  <si>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</si>
  <si>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</si>
  <si>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</si>
  <si>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</si>
  <si>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</si>
  <si>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</si>
  <si>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</si>
  <si>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</si>
  <si>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</si>
  <si>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</si>
  <si>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</si>
  <si>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</si>
  <si>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</si>
  <si>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</si>
  <si>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</si>
  <si>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</si>
  <si>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</si>
  <si>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</si>
  <si>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</si>
  <si>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</si>
  <si>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</si>
  <si>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</si>
  <si>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</si>
  <si>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</si>
  <si>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</si>
  <si>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</si>
  <si>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</si>
  <si>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</si>
  <si>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</si>
  <si>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</si>
  <si>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</si>
  <si>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</si>
  <si>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</si>
  <si>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</si>
  <si>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</si>
  <si>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</si>
  <si>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</si>
  <si>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</si>
  <si>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</si>
  <si>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</si>
  <si>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</si>
  <si>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</si>
  <si>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</si>
  <si>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</si>
  <si>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</si>
  <si>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</si>
  <si>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</si>
  <si>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</si>
  <si>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</si>
  <si>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</si>
  <si>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</si>
  <si>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</si>
  <si>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</si>
  <si>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</si>
  <si>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</si>
  <si>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</si>
  <si>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</si>
  <si>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</si>
  <si>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</si>
  <si>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</si>
  <si>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</si>
  <si>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</si>
  <si>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</si>
  <si>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</si>
  <si>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</si>
  <si>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</si>
  <si>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</si>
  <si>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</si>
  <si>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</si>
  <si>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</si>
  <si>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</si>
  <si>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</si>
  <si>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</si>
  <si>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</si>
  <si>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</si>
  <si>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</si>
  <si>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</si>
  <si>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</si>
  <si>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</si>
  <si>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</si>
  <si>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</si>
  <si>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</si>
  <si>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</si>
  <si>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</si>
  <si>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</si>
  <si>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</si>
  <si>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</si>
  <si>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</si>
  <si>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</si>
  <si>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</si>
  <si>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</si>
  <si>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</si>
  <si>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</si>
  <si>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</si>
  <si>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</si>
  <si>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</si>
  <si>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</si>
  <si>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</si>
  <si>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</si>
  <si>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</si>
  <si>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</si>
  <si>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</si>
  <si>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</si>
  <si>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</si>
  <si>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</si>
  <si>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</si>
  <si>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</si>
  <si>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</si>
  <si>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</si>
  <si>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</si>
  <si>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</si>
  <si>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</si>
  <si>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</si>
  <si>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</si>
  <si>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</si>
  <si>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</si>
  <si>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</si>
  <si>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</si>
  <si>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</si>
  <si>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</si>
  <si>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</si>
  <si>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</si>
  <si>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</si>
  <si>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</si>
  <si>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</si>
  <si>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</si>
  <si>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</si>
  <si>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</si>
  <si>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</si>
  <si>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</si>
  <si>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</si>
  <si>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</si>
  <si>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</si>
  <si>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</si>
  <si>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</si>
  <si>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</si>
  <si>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</si>
  <si>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</si>
  <si>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</si>
  <si>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</si>
  <si>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</si>
  <si>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</si>
  <si>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</si>
  <si>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</si>
  <si>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</si>
  <si>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</si>
  <si>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</si>
  <si>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</si>
  <si>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</si>
  <si>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</si>
  <si>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</si>
  <si>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</si>
  <si>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</si>
  <si>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</si>
  <si>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</si>
  <si>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</si>
  <si>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</si>
  <si>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</si>
  <si>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</si>
  <si>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</si>
  <si>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</si>
  <si>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</si>
  <si>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</si>
  <si>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</si>
  <si>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</si>
  <si>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</si>
  <si>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</si>
  <si>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</si>
  <si>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</si>
  <si>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</si>
  <si>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</si>
  <si>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</si>
  <si>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</si>
  <si>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</si>
  <si>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</si>
  <si>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</si>
  <si>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</si>
  <si>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</si>
  <si>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</si>
  <si>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</si>
  <si>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</si>
  <si>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</si>
  <si>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</si>
  <si>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</si>
  <si>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</si>
  <si>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</si>
  <si>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</si>
  <si>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</si>
  <si>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</si>
  <si>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</si>
  <si>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</si>
  <si>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</si>
  <si>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</si>
  <si>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</si>
  <si>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</si>
  <si>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</si>
  <si>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</si>
  <si>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</si>
  <si>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</si>
  <si>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</si>
  <si>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</si>
  <si>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</si>
  <si>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</si>
  <si>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</si>
  <si>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</si>
  <si>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</si>
  <si>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</si>
  <si>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</si>
  <si>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</si>
  <si>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</si>
  <si>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</si>
  <si>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</si>
  <si>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</si>
  <si>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</si>
  <si>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</si>
  <si>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</si>
  <si>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</si>
  <si>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</si>
  <si>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</si>
  <si>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</si>
  <si>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</si>
  <si>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</si>
  <si>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</si>
  <si>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</si>
  <si>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</si>
  <si>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</si>
  <si>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</si>
  <si>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</si>
  <si>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</si>
  <si>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</si>
  <si>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</si>
  <si>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</si>
  <si>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</si>
  <si>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</si>
  <si>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</si>
  <si>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</si>
  <si>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</si>
  <si>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</si>
  <si>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</si>
  <si>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</si>
  <si>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</si>
  <si>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</si>
  <si>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</si>
  <si>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</si>
  <si>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</si>
  <si>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</si>
  <si>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</si>
  <si>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</si>
  <si>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</si>
  <si>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</si>
  <si>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</si>
  <si>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</si>
  <si>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</si>
  <si>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</si>
  <si>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</si>
  <si>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</si>
  <si>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</si>
  <si>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</si>
  <si>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</si>
  <si>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</si>
  <si>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</si>
  <si>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</si>
  <si>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</si>
  <si>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</si>
  <si>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</si>
  <si>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</si>
  <si>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</si>
  <si>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</si>
  <si>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</si>
  <si>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</si>
  <si>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</si>
  <si>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</si>
  <si>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</si>
  <si>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</si>
  <si>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</si>
  <si>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</si>
  <si>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</si>
  <si>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</si>
  <si>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</si>
  <si>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</si>
  <si>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</si>
  <si>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</si>
  <si>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</si>
  <si>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</si>
  <si>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</si>
  <si>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</si>
  <si>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</si>
  <si>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</si>
  <si>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</si>
  <si>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</si>
  <si>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</si>
  <si>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</si>
  <si>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</si>
  <si>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</si>
  <si>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</si>
  <si>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</si>
  <si>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</si>
  <si>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</si>
  <si>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</si>
  <si>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</si>
  <si>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</si>
  <si>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</si>
  <si>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</si>
  <si>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</si>
  <si>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</si>
  <si>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</si>
  <si>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</si>
  <si>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</si>
  <si>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</si>
  <si>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</si>
  <si>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</si>
  <si>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</si>
  <si>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</si>
  <si>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</si>
  <si>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</si>
  <si>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</si>
  <si>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</si>
  <si>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</si>
  <si>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</si>
  <si>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</si>
  <si>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</si>
  <si>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</si>
  <si>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</si>
  <si>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</si>
  <si>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</si>
  <si>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</si>
  <si>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</si>
  <si>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</si>
  <si>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</si>
  <si>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</si>
  <si>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</si>
  <si>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</si>
  <si>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</si>
  <si>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</si>
  <si>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</si>
  <si>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</si>
  <si>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</si>
  <si>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</si>
  <si>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</si>
  <si>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</si>
  <si>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</si>
  <si>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</si>
  <si>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</si>
  <si>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</si>
  <si>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</si>
  <si>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</si>
  <si>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</si>
  <si>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</si>
  <si>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</si>
  <si>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</si>
  <si>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</si>
  <si>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</si>
  <si>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</si>
  <si>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</si>
  <si>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</si>
  <si>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</si>
  <si>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</si>
  <si>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</si>
  <si>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</si>
  <si>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</si>
  <si>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</si>
  <si>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</si>
  <si>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</si>
  <si>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</si>
  <si>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</si>
  <si>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</si>
  <si>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</si>
  <si>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</si>
  <si>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</si>
  <si>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</si>
  <si>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</si>
  <si>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</si>
  <si>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</si>
  <si>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</si>
  <si>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</si>
  <si>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</si>
  <si>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</si>
  <si>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</si>
  <si>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</si>
  <si>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</si>
  <si>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</si>
  <si>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</si>
  <si>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</si>
  <si>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</si>
  <si>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</si>
  <si>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</si>
  <si>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</si>
  <si>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</si>
  <si>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</si>
  <si>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</si>
  <si>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</si>
  <si>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</si>
  <si>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</si>
  <si>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</si>
  <si>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</si>
  <si>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</si>
  <si>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</si>
  <si>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</si>
  <si>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</si>
  <si>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</si>
  <si>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</si>
  <si>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</si>
  <si>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</si>
  <si>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</si>
  <si>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</si>
  <si>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</si>
  <si>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</si>
  <si>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</si>
  <si>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</si>
  <si>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</si>
  <si>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</si>
  <si>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</si>
  <si>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</si>
  <si>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</si>
  <si>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</si>
  <si>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</si>
  <si>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</si>
  <si>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</si>
  <si>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</si>
  <si>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</si>
  <si>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</si>
  <si>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</si>
  <si>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</si>
  <si>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</si>
  <si>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</si>
  <si>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</si>
  <si>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</si>
  <si>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</si>
  <si>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</si>
  <si>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</si>
  <si>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</si>
  <si>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</si>
  <si>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</si>
  <si>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</si>
  <si>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</si>
  <si>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</si>
  <si>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</si>
  <si>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</si>
  <si>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</si>
  <si>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</si>
  <si>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</si>
  <si>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</si>
  <si>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</si>
  <si>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</si>
  <si>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</si>
  <si>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</si>
  <si>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</si>
  <si>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</si>
  <si>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</si>
  <si>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</si>
  <si>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</si>
  <si>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</si>
  <si>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</si>
  <si>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</si>
  <si>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</si>
  <si>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</si>
  <si>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</si>
  <si>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</si>
  <si>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</si>
  <si>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</si>
  <si>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</si>
  <si>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</si>
  <si>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</si>
  <si>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</si>
  <si>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</si>
  <si>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</si>
  <si>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</si>
  <si>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</si>
  <si>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</si>
  <si>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</si>
  <si>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</si>
  <si>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</si>
  <si>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</si>
  <si>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</si>
  <si>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</si>
  <si>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</si>
  <si>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</si>
  <si>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</si>
  <si>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</si>
  <si>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</si>
  <si>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</si>
  <si>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</si>
  <si>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</si>
  <si>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</si>
  <si>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</si>
  <si>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</si>
  <si>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</si>
  <si>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</si>
  <si>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</si>
  <si>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</si>
  <si>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</si>
  <si>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</si>
  <si>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</si>
  <si>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</si>
  <si>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</si>
  <si>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</si>
  <si>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</si>
  <si>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</si>
  <si>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</si>
  <si>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</si>
  <si>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</si>
  <si>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</si>
  <si>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</si>
  <si>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</si>
  <si>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</si>
  <si>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</si>
  <si>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</si>
  <si>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</si>
  <si>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</si>
  <si>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</si>
  <si>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</si>
  <si>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</si>
  <si>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</si>
  <si>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</si>
  <si>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</si>
  <si>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</si>
  <si>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</si>
  <si>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</si>
  <si>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</si>
  <si>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</si>
  <si>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</si>
  <si>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</si>
  <si>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</si>
  <si>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</si>
  <si>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</si>
  <si>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</si>
  <si>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</si>
  <si>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</si>
  <si>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</si>
  <si>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</si>
  <si>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</si>
  <si>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</si>
  <si>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</si>
  <si>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</si>
  <si>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</si>
  <si>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</si>
  <si>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</si>
  <si>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</si>
  <si>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</si>
  <si>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</si>
  <si>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</si>
  <si>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</si>
  <si>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</si>
  <si>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</si>
  <si>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</si>
  <si>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</si>
  <si>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</si>
  <si>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</si>
  <si>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</si>
  <si>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</si>
  <si>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</si>
  <si>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</si>
  <si>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</si>
  <si>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</si>
  <si>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</si>
  <si>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</si>
  <si>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</si>
  <si>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</si>
  <si>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</si>
  <si>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</si>
  <si>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</si>
  <si>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</si>
  <si>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</si>
  <si>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</si>
  <si>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</si>
  <si>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</si>
  <si>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</si>
  <si>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</si>
  <si>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</si>
  <si>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</si>
  <si>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</si>
  <si>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</si>
  <si>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</si>
  <si>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</si>
  <si>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</si>
  <si>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</si>
  <si>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</si>
  <si>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</si>
  <si>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</si>
  <si>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</si>
  <si>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</si>
  <si>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</si>
  <si>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</si>
  <si>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</si>
  <si>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</si>
  <si>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</si>
  <si>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</si>
  <si>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</si>
  <si>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</si>
  <si>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</si>
  <si>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</si>
  <si>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</si>
  <si>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</si>
  <si>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</si>
  <si>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</si>
  <si>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</si>
  <si>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</si>
  <si>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</si>
  <si>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</si>
  <si>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</si>
  <si>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</si>
  <si>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</si>
  <si>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</si>
  <si>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</si>
  <si>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</si>
  <si>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</si>
  <si>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</si>
  <si>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</si>
  <si>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</si>
  <si>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</si>
  <si>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</si>
  <si>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</si>
  <si>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</si>
  <si>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</si>
  <si>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</si>
  <si>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</si>
  <si>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</si>
  <si>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</si>
  <si>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</si>
  <si>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</si>
  <si>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</si>
  <si>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</si>
  <si>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</si>
  <si>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</si>
  <si>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</si>
  <si>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</si>
  <si>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</si>
  <si>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</si>
  <si>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</si>
  <si>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</si>
  <si>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</si>
  <si>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</si>
  <si>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</si>
  <si>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</si>
  <si>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</si>
  <si>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</si>
  <si>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</si>
  <si>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</si>
  <si>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</si>
  <si>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</si>
  <si>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</si>
  <si>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</si>
  <si>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</si>
  <si>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</si>
  <si>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</si>
  <si>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</si>
  <si>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</si>
  <si>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</si>
  <si>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</si>
  <si>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</si>
  <si>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</si>
  <si>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</si>
  <si>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</si>
  <si>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</si>
  <si>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</si>
  <si>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</si>
  <si>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</si>
  <si>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</si>
  <si>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</si>
  <si>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</si>
  <si>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</si>
  <si>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</si>
  <si>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</si>
  <si>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</si>
  <si>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</si>
  <si>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</si>
  <si>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</si>
  <si>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</si>
  <si>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</si>
  <si>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</si>
  <si>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</si>
  <si>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</si>
  <si>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</si>
  <si>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</si>
  <si>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</si>
  <si>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</si>
  <si>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</si>
  <si>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</si>
  <si>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</si>
  <si>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</si>
  <si>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</si>
  <si>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</si>
  <si>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</si>
  <si>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</si>
  <si>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</si>
  <si>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</si>
  <si>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</si>
  <si>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</si>
  <si>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</si>
  <si>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</si>
  <si>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</si>
  <si>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</si>
  <si>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</si>
  <si>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</si>
  <si>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</si>
  <si>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</si>
  <si>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</si>
  <si>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</si>
  <si>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</si>
  <si>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</si>
  <si>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</si>
  <si>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</si>
  <si>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</si>
  <si>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</si>
  <si>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</si>
  <si>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</si>
  <si>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</si>
  <si>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</si>
  <si>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</si>
  <si>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</si>
  <si>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</si>
  <si>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</si>
  <si>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</si>
  <si>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</si>
  <si>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</si>
  <si>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</si>
  <si>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</si>
  <si>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</si>
  <si>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</si>
  <si>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</si>
  <si>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</si>
  <si>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</si>
  <si>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</si>
  <si>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</si>
  <si>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</si>
  <si>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</si>
  <si>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</si>
  <si>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</si>
  <si>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</si>
  <si>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</si>
  <si>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</si>
  <si>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</si>
  <si>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</si>
  <si>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</si>
  <si>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</si>
  <si>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</si>
  <si>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</si>
  <si>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</si>
  <si>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</si>
  <si>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</si>
  <si>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</si>
  <si>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</si>
  <si>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</si>
  <si>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</si>
  <si>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</si>
  <si>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</si>
  <si>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</si>
  <si>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</si>
  <si>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</si>
  <si>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</si>
  <si>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</si>
  <si>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</si>
  <si>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</si>
  <si>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</si>
  <si>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</si>
  <si>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</si>
  <si>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</si>
  <si>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</si>
  <si>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</si>
  <si>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</si>
  <si>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</si>
  <si>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</si>
  <si>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</si>
  <si>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</si>
  <si>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</si>
  <si>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</si>
  <si>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</si>
  <si>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</si>
  <si>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</si>
  <si>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</si>
  <si>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</si>
  <si>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</si>
  <si>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</si>
  <si>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</si>
  <si>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</si>
  <si>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</si>
  <si>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</si>
  <si>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</si>
  <si>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</si>
  <si>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</si>
  <si>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</si>
  <si>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</si>
  <si>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</si>
  <si>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</si>
  <si>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</si>
  <si>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</si>
  <si>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</si>
  <si>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</si>
  <si>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</si>
  <si>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</si>
  <si>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</si>
  <si>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</si>
  <si>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</si>
  <si>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</si>
  <si>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</si>
  <si>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</si>
  <si>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</si>
  <si>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</si>
  <si>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</si>
  <si>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</si>
  <si>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</si>
  <si>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</si>
  <si>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</si>
  <si>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</si>
  <si>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</si>
  <si>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</si>
  <si>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</si>
  <si>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</si>
  <si>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</si>
  <si>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</si>
  <si>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</si>
  <si>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</si>
  <si>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</si>
  <si>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</si>
  <si>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</si>
  <si>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</si>
  <si>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</si>
  <si>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</si>
  <si>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</si>
  <si>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</si>
  <si>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</si>
  <si>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</si>
  <si>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</si>
  <si>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</si>
  <si>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</si>
  <si>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</si>
  <si>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</si>
  <si>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</si>
  <si>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</si>
  <si>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</si>
  <si>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</si>
  <si>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</si>
  <si>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</si>
  <si>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</si>
  <si>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</si>
  <si>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</si>
  <si>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</si>
  <si>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</si>
  <si>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</si>
  <si>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</si>
  <si>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</si>
  <si>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</si>
  <si>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</si>
  <si>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</si>
  <si>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</si>
  <si>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</si>
  <si>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</si>
  <si>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</si>
  <si>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</si>
  <si>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</si>
  <si>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</si>
  <si>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</si>
  <si>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</si>
  <si>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</si>
  <si>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</si>
  <si>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</si>
  <si>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</si>
  <si>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</si>
  <si>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</si>
  <si>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</si>
  <si>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</si>
  <si>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</si>
  <si>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</si>
  <si>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</si>
  <si>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</si>
  <si>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</si>
  <si>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</si>
  <si>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</si>
  <si>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</si>
  <si>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</si>
  <si>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</si>
  <si>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</si>
  <si>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</si>
  <si>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</si>
  <si>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</si>
  <si>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</si>
  <si>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</si>
  <si>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</si>
  <si>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</si>
  <si>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</si>
  <si>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</si>
  <si>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</si>
  <si>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</si>
  <si>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</si>
  <si>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</si>
  <si>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</si>
  <si>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</si>
  <si>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</si>
  <si>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</si>
  <si>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</si>
  <si>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</si>
  <si>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</si>
  <si>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</si>
  <si>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</si>
  <si>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</si>
  <si>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</si>
  <si>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</si>
  <si>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</si>
  <si>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</si>
  <si>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</si>
  <si>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</si>
  <si>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</si>
  <si>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</si>
  <si>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</si>
  <si>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</si>
  <si>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</si>
  <si>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</si>
  <si>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</si>
  <si>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</si>
  <si>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</si>
  <si>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</si>
  <si>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</si>
  <si>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</si>
  <si>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</si>
  <si>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</si>
  <si>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</si>
  <si>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</si>
  <si>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</si>
  <si>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</si>
  <si>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</si>
  <si>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</si>
  <si>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</si>
  <si>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</si>
  <si>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</si>
  <si>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</si>
  <si>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</si>
  <si>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</si>
  <si>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</si>
  <si>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</si>
  <si>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</si>
  <si>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</si>
  <si>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</si>
  <si>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</si>
  <si>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</si>
  <si>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</si>
  <si>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</si>
  <si>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</si>
  <si>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</si>
  <si>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</si>
  <si>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</si>
  <si>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</si>
  <si>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</si>
  <si>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</si>
  <si>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</si>
  <si>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</si>
  <si>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</si>
  <si>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</si>
  <si>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</si>
  <si>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</si>
  <si>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</si>
  <si>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</si>
  <si>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</si>
  <si>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</si>
  <si>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</si>
  <si>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</si>
  <si>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</si>
  <si>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</si>
  <si>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</si>
  <si>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</si>
  <si>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</si>
  <si>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</si>
  <si>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</si>
  <si>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</si>
  <si>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</si>
  <si>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</si>
  <si>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</si>
  <si>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</si>
  <si>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</si>
  <si>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</si>
  <si>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</si>
  <si>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</si>
  <si>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</si>
  <si>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</si>
  <si>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</si>
  <si>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</si>
  <si>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</si>
  <si>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</si>
  <si>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</si>
  <si>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</si>
  <si>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</si>
  <si>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</si>
  <si>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</si>
  <si>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</si>
  <si>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</si>
  <si>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</si>
  <si>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</si>
  <si>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</si>
  <si>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</si>
  <si>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</si>
  <si>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</si>
  <si>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</si>
  <si>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</si>
  <si>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</si>
  <si>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</si>
  <si>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</si>
  <si>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</si>
  <si>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</si>
  <si>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</si>
  <si>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</si>
  <si>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</si>
  <si>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</si>
  <si>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</si>
  <si>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</si>
  <si>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</si>
  <si>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</si>
  <si>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</si>
  <si>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</si>
  <si>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</si>
  <si>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</si>
  <si>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</si>
  <si>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</si>
  <si>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</si>
  <si>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</si>
  <si>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</si>
  <si>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</si>
  <si>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</si>
  <si>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</si>
  <si>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</si>
  <si>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</si>
  <si>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</si>
  <si>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</si>
  <si>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</si>
  <si>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</si>
  <si>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</si>
  <si>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</si>
  <si>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</si>
  <si>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</si>
  <si>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</si>
  <si>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</si>
  <si>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</si>
  <si>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</si>
  <si>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</si>
  <si>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</si>
  <si>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</si>
  <si>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</si>
  <si>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</si>
  <si>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</si>
  <si>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</si>
  <si>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</si>
  <si>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</si>
  <si>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</si>
  <si>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</si>
  <si>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</si>
  <si>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</si>
  <si>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</si>
  <si>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</si>
  <si>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</si>
  <si>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</si>
  <si>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</si>
  <si>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</si>
  <si>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</si>
  <si>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</si>
  <si>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</si>
  <si>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</si>
  <si>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</si>
  <si>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</si>
  <si>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</si>
  <si>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</si>
  <si>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</si>
  <si>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</si>
  <si>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</si>
  <si>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</si>
  <si>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</si>
  <si>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</si>
  <si>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</si>
  <si>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</si>
  <si>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</si>
  <si>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</si>
  <si>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</si>
  <si>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</si>
  <si>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</si>
  <si>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</si>
  <si>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</si>
  <si>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</si>
  <si>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</si>
  <si>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</si>
  <si>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</si>
  <si>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</si>
  <si>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</si>
  <si>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</si>
  <si>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</si>
  <si>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</si>
  <si>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</si>
  <si>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</si>
  <si>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</si>
  <si>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</si>
  <si>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</si>
  <si>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</si>
  <si>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</si>
  <si>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</si>
  <si>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</si>
  <si>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</si>
  <si>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</si>
  <si>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</si>
  <si>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</si>
  <si>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</si>
  <si>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</si>
  <si>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</si>
  <si>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</si>
  <si>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</si>
  <si>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</si>
  <si>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</si>
  <si>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</si>
  <si>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</si>
  <si>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</si>
  <si>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</si>
  <si>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</si>
  <si>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</si>
  <si>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</si>
  <si>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</si>
  <si>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</si>
  <si>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</si>
  <si>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</si>
  <si>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</si>
  <si>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</si>
  <si>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</si>
  <si>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</si>
  <si>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</si>
  <si>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</si>
  <si>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</si>
  <si>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</si>
  <si>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</si>
  <si>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</si>
  <si>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</si>
  <si>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</si>
  <si>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</si>
  <si>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</si>
  <si>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</si>
  <si>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</si>
  <si>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</si>
  <si>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</si>
  <si>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</si>
  <si>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</si>
  <si>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</si>
  <si>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</si>
  <si>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</si>
  <si>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</si>
  <si>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</si>
  <si>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</si>
  <si>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</si>
  <si>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</si>
  <si>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</si>
  <si>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</si>
  <si>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</si>
  <si>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</si>
  <si>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</si>
  <si>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</si>
  <si>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</si>
  <si>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</si>
  <si>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</si>
  <si>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</si>
  <si>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</si>
  <si>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</si>
  <si>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</si>
  <si>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</si>
  <si>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</si>
  <si>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</si>
  <si>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</si>
  <si>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</si>
  <si>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</si>
  <si>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</si>
  <si>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</si>
  <si>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</si>
  <si>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</si>
  <si>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</si>
  <si>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</si>
  <si>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</si>
  <si>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</si>
  <si>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</si>
  <si>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</si>
  <si>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</si>
  <si>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</si>
  <si>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</si>
  <si>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</si>
  <si>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</si>
  <si>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</si>
  <si>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</si>
  <si>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</si>
  <si>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</si>
  <si>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</si>
  <si>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</si>
  <si>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</si>
  <si>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</si>
  <si>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</si>
  <si>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</si>
  <si>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</si>
  <si>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</si>
  <si>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</si>
  <si>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</si>
  <si>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</si>
  <si>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</si>
  <si>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</si>
  <si>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</si>
  <si>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</si>
  <si>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</si>
  <si>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</si>
  <si>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</si>
  <si>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</si>
  <si>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</si>
  <si>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</si>
  <si>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</si>
  <si>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</si>
  <si>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</si>
  <si>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</si>
  <si>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</si>
  <si>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</si>
  <si>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</si>
  <si>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</si>
  <si>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</si>
  <si>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</si>
  <si>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</si>
  <si>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</si>
  <si>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</si>
  <si>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</si>
  <si>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</si>
  <si>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</si>
  <si>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</si>
  <si>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</si>
  <si>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</si>
  <si>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</si>
  <si>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</si>
  <si>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</si>
  <si>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</si>
  <si>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</si>
  <si>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</si>
  <si>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</si>
  <si>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</si>
  <si>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</si>
  <si>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</si>
  <si>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</si>
  <si>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</si>
  <si>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</si>
  <si>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</si>
  <si>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</si>
  <si>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</si>
  <si>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</si>
  <si>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</si>
  <si>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</si>
  <si>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</si>
  <si>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</si>
  <si>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</si>
  <si>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</si>
  <si>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</si>
  <si>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</si>
  <si>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</si>
  <si>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</si>
  <si>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</si>
  <si>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</si>
  <si>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</si>
  <si>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</si>
  <si>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</si>
  <si>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</si>
  <si>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</si>
  <si>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</si>
  <si>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</si>
  <si>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</si>
  <si>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</si>
  <si>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</si>
  <si>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</si>
  <si>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</si>
  <si>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</si>
  <si>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</si>
  <si>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</si>
  <si>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</si>
  <si>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</si>
  <si>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</si>
  <si>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</si>
  <si>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</si>
  <si>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</si>
  <si>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</si>
  <si>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</si>
  <si>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</si>
  <si>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</si>
  <si>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</si>
  <si>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</si>
  <si>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</si>
  <si>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</si>
  <si>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</si>
  <si>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</si>
  <si>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</si>
  <si>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</si>
  <si>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</si>
  <si>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</si>
  <si>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</si>
  <si>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</si>
  <si>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</si>
  <si>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43773SVEUČILIŠTE U SPLITU - KINEZIOLOŠKI FAKULTET</t>
  </si>
  <si>
    <t>Split, 16.09.2021.</t>
  </si>
  <si>
    <t>Ana bačić</t>
  </si>
  <si>
    <t>ana.bacic@kifst.hr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</si>
</sst>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opLeftCell="A10" workbookViewId="0">
      <selection activeCell="C6" sqref="C6:E6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3500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>
        <v>21302445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3501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18677921</v>
      </c>
      <c r="D14" s="161">
        <f>+D15+D16</f>
        <v>18724924</v>
      </c>
      <c r="E14" s="161">
        <f>+E15+E16</f>
        <v>18447494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18677921</v>
      </c>
      <c r="D15" s="164">
        <f>'PLAN PRIHODA I PRIMITAKA '!D67</f>
        <v>18724924</v>
      </c>
      <c r="E15" s="164">
        <f>'PLAN PRIHODA I PRIMITAKA '!D107</f>
        <v>18447494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18802166</v>
      </c>
      <c r="D17" s="168">
        <f>+D18+D19</f>
        <v>18724924</v>
      </c>
      <c r="E17" s="168">
        <f>+E18+E19</f>
        <v>18447494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17380886</v>
      </c>
      <c r="D18" s="170">
        <f>'PLAN RASHODA I IZDATAKA'!D72</f>
        <v>17297046</v>
      </c>
      <c r="E18" s="170">
        <f>'PLAN RASHODA I IZDATAKA'!D92</f>
        <v>17024616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1421280</v>
      </c>
      <c r="D19" s="170">
        <f>'PLAN RASHODA I IZDATAKA'!D80</f>
        <v>1427878</v>
      </c>
      <c r="E19" s="170">
        <f>'PLAN RASHODA I IZDATAKA'!D100</f>
        <v>1422878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-124245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664245</v>
      </c>
      <c r="D23" s="169">
        <f>'PLAN PRIHODA I PRIMITAKA '!D45</f>
        <v>540000</v>
      </c>
      <c r="E23" s="169">
        <f>'PLAN PRIHODA I PRIMITAKA '!D85</f>
        <v>540000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-540000</v>
      </c>
      <c r="D24" s="173">
        <f>'PLAN PRIHODA I PRIMITAKA '!D47</f>
        <v>-540000</v>
      </c>
      <c r="E24" s="174">
        <f>'PLAN PRIHODA I PRIMITAKA '!D87</f>
        <v>-540000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H4" sqref="H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13280637</v>
      </c>
      <c r="H3" s="182">
        <v>13385029</v>
      </c>
      <c r="I3" s="182">
        <v>13385029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198800</v>
      </c>
      <c r="H4" s="182">
        <v>198800</v>
      </c>
      <c r="I4" s="182">
        <v>198800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4022813</v>
      </c>
      <c r="H5" s="182">
        <v>4119690</v>
      </c>
      <c r="I5" s="182">
        <v>4114690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65268</v>
      </c>
      <c r="F6" s="188" t="str">
        <f t="shared" si="2"/>
        <v xml:space="preserve">Ostali prihodi za posebne namjene </v>
      </c>
      <c r="G6" s="182">
        <v>0</v>
      </c>
      <c r="H6" s="182">
        <v>0</v>
      </c>
      <c r="I6" s="182">
        <v>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52</v>
      </c>
      <c r="D7" s="136" t="str">
        <f t="shared" si="1"/>
        <v xml:space="preserve">Ostale pomoći i darovnice </v>
      </c>
      <c r="E7" s="148">
        <v>6391</v>
      </c>
      <c r="F7" s="188" t="str">
        <f t="shared" si="2"/>
        <v>Tekući prijenosi između proračunskih korisnika istog proračuna</v>
      </c>
      <c r="G7" s="182">
        <v>748218</v>
      </c>
      <c r="H7" s="182">
        <v>736360</v>
      </c>
      <c r="I7" s="182">
        <v>541475</v>
      </c>
      <c r="K7" s="139" t="str">
        <f t="shared" si="3"/>
        <v>639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6393</v>
      </c>
      <c r="F8" s="188" t="str">
        <f t="shared" si="2"/>
        <v>Tekući prijenosi između proračunskih korisnika istog proračuna temeljem prijenosa EU sredstava</v>
      </c>
      <c r="G8" s="182">
        <v>371194</v>
      </c>
      <c r="H8" s="182">
        <v>195045</v>
      </c>
      <c r="I8" s="182">
        <v>117500</v>
      </c>
      <c r="K8" s="139" t="str">
        <f t="shared" si="3"/>
        <v>639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61</v>
      </c>
      <c r="D9" s="136" t="str">
        <f t="shared" si="1"/>
        <v xml:space="preserve">Donacije </v>
      </c>
      <c r="E9" s="148">
        <v>663120000</v>
      </c>
      <c r="F9" s="188" t="str">
        <f t="shared" si="2"/>
        <v>Tekuće donacije od neprofitnih organizacija</v>
      </c>
      <c r="G9" s="182">
        <v>21259</v>
      </c>
      <c r="H9" s="182">
        <v>30000</v>
      </c>
      <c r="I9" s="182">
        <v>30000</v>
      </c>
      <c r="K9" s="139" t="str">
        <f t="shared" si="3"/>
        <v>663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61</v>
      </c>
      <c r="D10" s="136" t="str">
        <f t="shared" si="1"/>
        <v xml:space="preserve">Donacije </v>
      </c>
      <c r="E10" s="148">
        <v>663130000</v>
      </c>
      <c r="F10" s="188" t="str">
        <f t="shared" si="2"/>
        <v>Tekuće donacije od trgovačkih društava</v>
      </c>
      <c r="G10" s="182">
        <v>30000</v>
      </c>
      <c r="H10" s="182">
        <v>55000</v>
      </c>
      <c r="I10" s="182">
        <v>55000</v>
      </c>
      <c r="K10" s="139" t="str">
        <f t="shared" si="3"/>
        <v>663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61</v>
      </c>
      <c r="D11" s="136" t="str">
        <f t="shared" si="1"/>
        <v xml:space="preserve">Donacije </v>
      </c>
      <c r="E11" s="148">
        <v>663140000</v>
      </c>
      <c r="F11" s="188" t="str">
        <f t="shared" si="2"/>
        <v>Tekuće donacije od ostalih subjekata izvan općeg proračuna</v>
      </c>
      <c r="G11" s="182">
        <v>5000</v>
      </c>
      <c r="H11" s="182">
        <v>5000</v>
      </c>
      <c r="I11" s="182">
        <v>5000</v>
      </c>
      <c r="K11" s="139" t="str">
        <f t="shared" si="3"/>
        <v>663</v>
      </c>
      <c r="L11" s="139" t="str">
        <f t="shared" si="4"/>
        <v>66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tabSelected="1" zoomScaleNormal="100" workbookViewId="0">
      <pane ySplit="2" topLeftCell="A3" activePane="bottomLeft" state="frozen"/>
      <selection pane="bottomLeft" activeCell="I9" sqref="I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182">
        <v>9740170</v>
      </c>
      <c r="J3" s="182">
        <v>9740170</v>
      </c>
      <c r="K3" s="182">
        <v>9740170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67</v>
      </c>
      <c r="H4" s="144" t="str">
        <f t="shared" ref="H4:H67" si="4">IFERROR(VLOOKUP(G4,$X$6:$Y$297,2,FALSE),"")</f>
        <v>REDOVNA DJELATNOST SVEUČILIŠTA U SPLITU</v>
      </c>
      <c r="I4" s="182">
        <v>302652</v>
      </c>
      <c r="J4" s="182">
        <v>302652</v>
      </c>
      <c r="K4" s="182">
        <v>302652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67</v>
      </c>
      <c r="H5" s="144" t="str">
        <f t="shared" si="4"/>
        <v>REDOVNA DJELATNOST SVEUČILIŠTA U SPLITU</v>
      </c>
      <c r="I5" s="182">
        <v>1607128</v>
      </c>
      <c r="J5" s="182">
        <v>1607128</v>
      </c>
      <c r="K5" s="182">
        <v>1607128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67</v>
      </c>
      <c r="H6" s="144" t="str">
        <f t="shared" si="4"/>
        <v>REDOVNA DJELATNOST SVEUČILIŠTA U SPLITU</v>
      </c>
      <c r="I6" s="182">
        <v>188828</v>
      </c>
      <c r="J6" s="182">
        <v>188828</v>
      </c>
      <c r="K6" s="182">
        <v>188828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67</v>
      </c>
      <c r="H7" s="144" t="str">
        <f t="shared" si="4"/>
        <v>REDOVNA DJELATNOST SVEUČILIŠTA U SPLITU</v>
      </c>
      <c r="I7" s="182">
        <v>7500</v>
      </c>
      <c r="J7" s="182">
        <v>7500</v>
      </c>
      <c r="K7" s="182">
        <v>7500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67</v>
      </c>
      <c r="H8" s="144" t="str">
        <f t="shared" si="4"/>
        <v>REDOVNA DJELATNOST SVEUČILIŠTA U SPLITU</v>
      </c>
      <c r="I8" s="182">
        <v>23000</v>
      </c>
      <c r="J8" s="182">
        <v>23000</v>
      </c>
      <c r="K8" s="182">
        <v>23000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3211</v>
      </c>
      <c r="F9" s="144" t="str">
        <f t="shared" si="3"/>
        <v>Službena putovanja</v>
      </c>
      <c r="G9" s="183" t="s">
        <v>775</v>
      </c>
      <c r="H9" s="144" t="str">
        <f t="shared" si="4"/>
        <v>PROGRAMSKO FINANCIRANJE JAVNIH VISOKIH UČILIŠTA</v>
      </c>
      <c r="I9" s="182">
        <v>93163</v>
      </c>
      <c r="J9" s="182">
        <v>122000</v>
      </c>
      <c r="K9" s="182">
        <v>122000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3213</v>
      </c>
      <c r="F10" s="144" t="str">
        <f t="shared" si="3"/>
        <v>Stručno usavršavanje zaposlenika</v>
      </c>
      <c r="G10" s="183" t="s">
        <v>775</v>
      </c>
      <c r="H10" s="144" t="str">
        <f t="shared" si="4"/>
        <v>PROGRAMSKO FINANCIRANJE JAVNIH VISOKIH UČILIŠTA</v>
      </c>
      <c r="I10" s="182">
        <v>32000</v>
      </c>
      <c r="J10" s="182">
        <v>62000</v>
      </c>
      <c r="K10" s="182">
        <v>62000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183" t="s">
        <v>775</v>
      </c>
      <c r="H11" s="144" t="str">
        <f t="shared" si="4"/>
        <v>PROGRAMSKO FINANCIRANJE JAVNIH VISOKIH UČILIŠTA</v>
      </c>
      <c r="I11" s="182">
        <v>111721</v>
      </c>
      <c r="J11" s="182">
        <v>111721</v>
      </c>
      <c r="K11" s="182">
        <v>111721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183" t="s">
        <v>775</v>
      </c>
      <c r="H12" s="144" t="str">
        <f t="shared" si="4"/>
        <v>PROGRAMSKO FINANCIRANJE JAVNIH VISOKIH UČILIŠTA</v>
      </c>
      <c r="I12" s="182">
        <v>61000</v>
      </c>
      <c r="J12" s="182">
        <v>65000</v>
      </c>
      <c r="K12" s="182">
        <v>65000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3224</v>
      </c>
      <c r="F13" s="144" t="str">
        <f t="shared" si="3"/>
        <v>Materijal i dijelovi za tekuće i investicijsko održavanje</v>
      </c>
      <c r="G13" s="183" t="s">
        <v>775</v>
      </c>
      <c r="H13" s="144" t="str">
        <f t="shared" si="4"/>
        <v>PROGRAMSKO FINANCIRANJE JAVNIH VISOKIH UČILIŠTA</v>
      </c>
      <c r="I13" s="182">
        <v>22000</v>
      </c>
      <c r="J13" s="182">
        <v>23000</v>
      </c>
      <c r="K13" s="182">
        <v>23000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3225</v>
      </c>
      <c r="F14" s="144" t="str">
        <f t="shared" si="3"/>
        <v>Sitni inventar i auto gume</v>
      </c>
      <c r="G14" s="183" t="s">
        <v>775</v>
      </c>
      <c r="H14" s="144" t="str">
        <f t="shared" si="4"/>
        <v>PROGRAMSKO FINANCIRANJE JAVNIH VISOKIH UČILIŠTA</v>
      </c>
      <c r="I14" s="182">
        <v>40000</v>
      </c>
      <c r="J14" s="182">
        <v>52000</v>
      </c>
      <c r="K14" s="182">
        <v>52000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775</v>
      </c>
      <c r="H15" s="144" t="str">
        <f t="shared" si="4"/>
        <v>PROGRAMSKO FINANCIRANJE JAVNIH VISOKIH UČILIŠTA</v>
      </c>
      <c r="I15" s="182">
        <v>10000</v>
      </c>
      <c r="J15" s="182">
        <v>11000</v>
      </c>
      <c r="K15" s="182">
        <v>11000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29000</v>
      </c>
      <c r="J16" s="182">
        <v>29000</v>
      </c>
      <c r="K16" s="182">
        <v>29000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93000</v>
      </c>
      <c r="J17" s="182">
        <v>102000</v>
      </c>
      <c r="K17" s="182">
        <v>102000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775</v>
      </c>
      <c r="H18" s="144" t="str">
        <f t="shared" si="4"/>
        <v>PROGRAMSKO FINANCIRANJE JAVNIH VISOKIH UČILIŠTA</v>
      </c>
      <c r="I18" s="182">
        <v>9000</v>
      </c>
      <c r="J18" s="182">
        <v>9000</v>
      </c>
      <c r="K18" s="182">
        <v>9000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35000</v>
      </c>
      <c r="J19" s="182">
        <v>36000</v>
      </c>
      <c r="K19" s="182">
        <v>36000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155000</v>
      </c>
      <c r="J20" s="182">
        <v>115000</v>
      </c>
      <c r="K20" s="182">
        <v>115000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775</v>
      </c>
      <c r="H21" s="144" t="str">
        <f t="shared" si="4"/>
        <v>PROGRAMSKO FINANCIRANJE JAVNIH VISOKIH UČILIŠTA</v>
      </c>
      <c r="I21" s="182">
        <v>285000</v>
      </c>
      <c r="J21" s="182">
        <v>307881</v>
      </c>
      <c r="K21" s="182">
        <v>307882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775</v>
      </c>
      <c r="H22" s="144" t="str">
        <f t="shared" si="4"/>
        <v>PROGRAMSKO FINANCIRANJE JAVNIH VISOKIH UČILIŠTA</v>
      </c>
      <c r="I22" s="182">
        <v>38000</v>
      </c>
      <c r="J22" s="182">
        <v>39000</v>
      </c>
      <c r="K22" s="182">
        <v>39000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775</v>
      </c>
      <c r="H23" s="144" t="str">
        <f t="shared" si="4"/>
        <v>PROGRAMSKO FINANCIRANJE JAVNIH VISOKIH UČILIŠTA</v>
      </c>
      <c r="I23" s="182">
        <v>41000</v>
      </c>
      <c r="J23" s="182">
        <v>45000</v>
      </c>
      <c r="K23" s="182">
        <v>45000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3241</v>
      </c>
      <c r="F24" s="144" t="str">
        <f t="shared" si="3"/>
        <v>Naknade troškova osobama izvan radnog odnosa</v>
      </c>
      <c r="G24" s="183" t="s">
        <v>775</v>
      </c>
      <c r="H24" s="144" t="str">
        <f t="shared" si="4"/>
        <v>PROGRAMSKO FINANCIRANJE JAVNIH VISOKIH UČILIŠTA</v>
      </c>
      <c r="I24" s="182">
        <v>10000</v>
      </c>
      <c r="J24" s="182">
        <v>15000</v>
      </c>
      <c r="K24" s="182">
        <v>15000</v>
      </c>
      <c r="M24" s="139" t="str">
        <f t="shared" si="5"/>
        <v>324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3294</v>
      </c>
      <c r="F25" s="144" t="str">
        <f t="shared" si="3"/>
        <v>Članarine i norme</v>
      </c>
      <c r="G25" s="183" t="s">
        <v>775</v>
      </c>
      <c r="H25" s="144" t="str">
        <f t="shared" si="4"/>
        <v>PROGRAMSKO FINANCIRANJE JAVNIH VISOKIH UČILIŠTA</v>
      </c>
      <c r="I25" s="182">
        <v>4000</v>
      </c>
      <c r="J25" s="182">
        <v>10000</v>
      </c>
      <c r="K25" s="182">
        <v>10000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3295</v>
      </c>
      <c r="F26" s="144" t="str">
        <f t="shared" si="3"/>
        <v>Pristojbe i naknade</v>
      </c>
      <c r="G26" s="183" t="s">
        <v>775</v>
      </c>
      <c r="H26" s="144" t="str">
        <f t="shared" si="4"/>
        <v>PROGRAMSKO FINANCIRANJE JAVNIH VISOKIH UČILIŠTA</v>
      </c>
      <c r="I26" s="182">
        <v>2200</v>
      </c>
      <c r="J26" s="182">
        <v>2200</v>
      </c>
      <c r="K26" s="182">
        <v>2200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3296</v>
      </c>
      <c r="F27" s="144" t="str">
        <f t="shared" si="3"/>
        <v>Troškovi sudskih postupaka</v>
      </c>
      <c r="G27" s="183" t="s">
        <v>775</v>
      </c>
      <c r="H27" s="144" t="str">
        <f t="shared" si="4"/>
        <v>PROGRAMSKO FINANCIRANJE JAVNIH VISOKIH UČILIŠTA</v>
      </c>
      <c r="I27" s="182">
        <v>5000</v>
      </c>
      <c r="J27" s="182">
        <v>5000</v>
      </c>
      <c r="K27" s="182">
        <v>5000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3431</v>
      </c>
      <c r="F28" s="144" t="str">
        <f t="shared" si="3"/>
        <v>Bankarske usluge i usluge platnog prometa</v>
      </c>
      <c r="G28" s="183" t="s">
        <v>775</v>
      </c>
      <c r="H28" s="144" t="str">
        <f t="shared" si="4"/>
        <v>PROGRAMSKO FINANCIRANJE JAVNIH VISOKIH UČILIŠTA</v>
      </c>
      <c r="I28" s="182">
        <v>6000</v>
      </c>
      <c r="J28" s="182">
        <v>6000</v>
      </c>
      <c r="K28" s="182">
        <v>6000</v>
      </c>
      <c r="M28" s="139" t="str">
        <f t="shared" si="5"/>
        <v>343</v>
      </c>
      <c r="N28" s="139" t="str">
        <f t="shared" si="6"/>
        <v>34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3432</v>
      </c>
      <c r="F29" s="144" t="str">
        <f t="shared" si="3"/>
        <v>Negativne tečajne razlike i razlike zbog primjene valutne kl</v>
      </c>
      <c r="G29" s="183" t="s">
        <v>775</v>
      </c>
      <c r="H29" s="144" t="str">
        <f t="shared" si="4"/>
        <v>PROGRAMSKO FINANCIRANJE JAVNIH VISOKIH UČILIŠTA</v>
      </c>
      <c r="I29" s="182">
        <v>500</v>
      </c>
      <c r="J29" s="182">
        <v>500</v>
      </c>
      <c r="K29" s="182">
        <v>500</v>
      </c>
      <c r="M29" s="139" t="str">
        <f t="shared" si="5"/>
        <v>343</v>
      </c>
      <c r="N29" s="139" t="str">
        <f t="shared" si="6"/>
        <v>34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3434</v>
      </c>
      <c r="F30" s="144" t="str">
        <f t="shared" si="3"/>
        <v>Ostali nespomenuti financijski rashodi</v>
      </c>
      <c r="G30" s="183" t="s">
        <v>775</v>
      </c>
      <c r="H30" s="144" t="str">
        <f t="shared" si="4"/>
        <v>PROGRAMSKO FINANCIRANJE JAVNIH VISOKIH UČILIŠTA</v>
      </c>
      <c r="I30" s="182">
        <v>500</v>
      </c>
      <c r="J30" s="182">
        <v>500</v>
      </c>
      <c r="K30" s="182">
        <v>500</v>
      </c>
      <c r="M30" s="139" t="str">
        <f t="shared" si="5"/>
        <v>343</v>
      </c>
      <c r="N30" s="139" t="str">
        <f t="shared" si="6"/>
        <v>34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4221</v>
      </c>
      <c r="F31" s="144" t="str">
        <f t="shared" si="3"/>
        <v>Uredska oprema i namještaj</v>
      </c>
      <c r="G31" s="183" t="s">
        <v>775</v>
      </c>
      <c r="H31" s="144" t="str">
        <f t="shared" si="4"/>
        <v>PROGRAMSKO FINANCIRANJE JAVNIH VISOKIH UČILIŠTA</v>
      </c>
      <c r="I31" s="182">
        <v>178000</v>
      </c>
      <c r="J31" s="182">
        <v>178000</v>
      </c>
      <c r="K31" s="182">
        <v>178000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4222</v>
      </c>
      <c r="F32" s="144" t="str">
        <f t="shared" si="3"/>
        <v>Komunikacijska oprema</v>
      </c>
      <c r="G32" s="183" t="s">
        <v>775</v>
      </c>
      <c r="H32" s="144" t="str">
        <f t="shared" si="4"/>
        <v>PROGRAMSKO FINANCIRANJE JAVNIH VISOKIH UČILIŠTA</v>
      </c>
      <c r="I32" s="182">
        <v>1000</v>
      </c>
      <c r="J32" s="182">
        <v>14000</v>
      </c>
      <c r="K32" s="182">
        <v>14000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4223</v>
      </c>
      <c r="F33" s="144" t="str">
        <f t="shared" si="3"/>
        <v>Oprema za održavanje i zaštitu</v>
      </c>
      <c r="G33" s="183" t="s">
        <v>775</v>
      </c>
      <c r="H33" s="144" t="str">
        <f t="shared" si="4"/>
        <v>PROGRAMSKO FINANCIRANJE JAVNIH VISOKIH UČILIŠTA</v>
      </c>
      <c r="I33" s="182">
        <v>15000</v>
      </c>
      <c r="J33" s="182">
        <v>15000</v>
      </c>
      <c r="K33" s="182">
        <v>15000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4224</v>
      </c>
      <c r="F34" s="144" t="str">
        <f t="shared" si="3"/>
        <v>Medicinska i laboratorijska oprema</v>
      </c>
      <c r="G34" s="183" t="s">
        <v>775</v>
      </c>
      <c r="H34" s="144" t="str">
        <f t="shared" si="4"/>
        <v>PROGRAMSKO FINANCIRANJE JAVNIH VISOKIH UČILIŠTA</v>
      </c>
      <c r="I34" s="182">
        <v>15000</v>
      </c>
      <c r="J34" s="182">
        <v>20000</v>
      </c>
      <c r="K34" s="182">
        <v>20000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4225</v>
      </c>
      <c r="F35" s="144" t="str">
        <f t="shared" si="3"/>
        <v>Instrumenti, uređaji i strojevi</v>
      </c>
      <c r="G35" s="183" t="s">
        <v>775</v>
      </c>
      <c r="H35" s="144" t="str">
        <f t="shared" si="4"/>
        <v>PROGRAMSKO FINANCIRANJE JAVNIH VISOKIH UČILIŠTA</v>
      </c>
      <c r="I35" s="182">
        <v>28000</v>
      </c>
      <c r="J35" s="182">
        <v>15000</v>
      </c>
      <c r="K35" s="182">
        <v>15000</v>
      </c>
      <c r="M35" s="139" t="str">
        <f t="shared" si="5"/>
        <v>422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4226</v>
      </c>
      <c r="F36" s="144" t="str">
        <f t="shared" si="3"/>
        <v>Sportska i glazbena oprema</v>
      </c>
      <c r="G36" s="183" t="s">
        <v>775</v>
      </c>
      <c r="H36" s="144" t="str">
        <f t="shared" si="4"/>
        <v>PROGRAMSKO FINANCIRANJE JAVNIH VISOKIH UČILIŠTA</v>
      </c>
      <c r="I36" s="182">
        <v>49000</v>
      </c>
      <c r="J36" s="182">
        <v>60000</v>
      </c>
      <c r="K36" s="182">
        <v>60000</v>
      </c>
      <c r="M36" s="139" t="str">
        <f t="shared" si="5"/>
        <v>422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11</v>
      </c>
      <c r="D37" s="144" t="str">
        <f t="shared" si="2"/>
        <v>Opći prihodi i primici</v>
      </c>
      <c r="E37" s="149">
        <v>4227</v>
      </c>
      <c r="F37" s="144" t="str">
        <f t="shared" si="3"/>
        <v>Uređaji, strojevi i oprema za ostale namjene</v>
      </c>
      <c r="G37" s="183" t="s">
        <v>775</v>
      </c>
      <c r="H37" s="144" t="str">
        <f t="shared" si="4"/>
        <v>PROGRAMSKO FINANCIRANJE JAVNIH VISOKIH UČILIŠTA</v>
      </c>
      <c r="I37" s="182">
        <v>3000</v>
      </c>
      <c r="J37" s="182">
        <v>5000</v>
      </c>
      <c r="K37" s="182">
        <v>5000</v>
      </c>
      <c r="M37" s="139" t="str">
        <f t="shared" si="5"/>
        <v>422</v>
      </c>
      <c r="N37" s="139" t="str">
        <f t="shared" si="6"/>
        <v>42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11</v>
      </c>
      <c r="D38" s="144" t="str">
        <f t="shared" si="2"/>
        <v>Opći prihodi i primici</v>
      </c>
      <c r="E38" s="149">
        <v>4241</v>
      </c>
      <c r="F38" s="144" t="str">
        <f t="shared" si="3"/>
        <v>Knjige</v>
      </c>
      <c r="G38" s="183" t="s">
        <v>775</v>
      </c>
      <c r="H38" s="144" t="str">
        <f t="shared" si="4"/>
        <v>PROGRAMSKO FINANCIRANJE JAVNIH VISOKIH UČILIŠTA</v>
      </c>
      <c r="I38" s="182">
        <v>4000</v>
      </c>
      <c r="J38" s="182">
        <v>4000</v>
      </c>
      <c r="K38" s="182">
        <v>4000</v>
      </c>
      <c r="M38" s="139" t="str">
        <f t="shared" si="5"/>
        <v>424</v>
      </c>
      <c r="N38" s="139" t="str">
        <f t="shared" si="6"/>
        <v>42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11</v>
      </c>
      <c r="D39" s="144" t="str">
        <f t="shared" si="2"/>
        <v>Opći prihodi i primici</v>
      </c>
      <c r="E39" s="149">
        <v>4262</v>
      </c>
      <c r="F39" s="144" t="str">
        <f t="shared" si="3"/>
        <v>Ulaganja u računalne programe</v>
      </c>
      <c r="G39" s="183" t="s">
        <v>775</v>
      </c>
      <c r="H39" s="144" t="str">
        <f t="shared" si="4"/>
        <v>PROGRAMSKO FINANCIRANJE JAVNIH VISOKIH UČILIŠTA</v>
      </c>
      <c r="I39" s="182">
        <v>14431</v>
      </c>
      <c r="J39" s="182">
        <v>15000</v>
      </c>
      <c r="K39" s="182">
        <v>15000</v>
      </c>
      <c r="M39" s="139" t="str">
        <f t="shared" si="5"/>
        <v>426</v>
      </c>
      <c r="N39" s="139" t="str">
        <f t="shared" si="6"/>
        <v>42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11</v>
      </c>
      <c r="D40" s="144" t="str">
        <f t="shared" si="2"/>
        <v>Opći prihodi i primici</v>
      </c>
      <c r="E40" s="149">
        <v>3237</v>
      </c>
      <c r="F40" s="144" t="str">
        <f t="shared" si="3"/>
        <v>Intelektualne i osobne usluge</v>
      </c>
      <c r="G40" s="183" t="s">
        <v>777</v>
      </c>
      <c r="H40" s="144" t="str">
        <f t="shared" si="4"/>
        <v>PROGRAMI VJEŽBAONICA VISOKIH UČILIŠTA</v>
      </c>
      <c r="I40" s="182">
        <v>20844</v>
      </c>
      <c r="J40" s="182">
        <v>20948</v>
      </c>
      <c r="K40" s="182">
        <v>20948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11</v>
      </c>
      <c r="D41" s="144" t="str">
        <f t="shared" si="2"/>
        <v>Opći prihodi i primici</v>
      </c>
      <c r="E41" s="149">
        <v>3111</v>
      </c>
      <c r="F41" s="144" t="str">
        <f t="shared" si="3"/>
        <v>Plaće za redovan rad</v>
      </c>
      <c r="G41" s="183" t="s">
        <v>2086</v>
      </c>
      <c r="H41" s="144" t="str">
        <f t="shared" si="4"/>
        <v>PRAVOMOĆNE SUDSKE PRESUDE</v>
      </c>
      <c r="I41" s="182">
        <v>0</v>
      </c>
      <c r="J41" s="182"/>
      <c r="K41" s="182"/>
      <c r="M41" s="139" t="str">
        <f t="shared" si="5"/>
        <v>311</v>
      </c>
      <c r="N41" s="139" t="str">
        <f t="shared" si="6"/>
        <v>31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11</v>
      </c>
      <c r="D42" s="144" t="str">
        <f t="shared" si="2"/>
        <v>Opći prihodi i primici</v>
      </c>
      <c r="E42" s="149">
        <v>3132</v>
      </c>
      <c r="F42" s="144" t="str">
        <f t="shared" si="3"/>
        <v>Doprinosi za obvezno zdravstveno osiguranje</v>
      </c>
      <c r="G42" s="183" t="s">
        <v>2086</v>
      </c>
      <c r="H42" s="144" t="str">
        <f t="shared" si="4"/>
        <v>PRAVOMOĆNE SUDSKE PRESUDE</v>
      </c>
      <c r="I42" s="182">
        <v>0</v>
      </c>
      <c r="J42" s="182"/>
      <c r="K42" s="182"/>
      <c r="M42" s="139" t="str">
        <f t="shared" si="5"/>
        <v>313</v>
      </c>
      <c r="N42" s="139" t="str">
        <f t="shared" si="6"/>
        <v>31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11</v>
      </c>
      <c r="D43" s="144" t="str">
        <f t="shared" si="2"/>
        <v>Opći prihodi i primici</v>
      </c>
      <c r="E43" s="149">
        <v>3296</v>
      </c>
      <c r="F43" s="144" t="str">
        <f t="shared" si="3"/>
        <v>Troškovi sudskih postupaka</v>
      </c>
      <c r="G43" s="183" t="s">
        <v>2086</v>
      </c>
      <c r="H43" s="144" t="str">
        <f t="shared" si="4"/>
        <v>PRAVOMOĆNE SUDSKE PRESUDE</v>
      </c>
      <c r="I43" s="182">
        <v>0</v>
      </c>
      <c r="J43" s="182"/>
      <c r="K43" s="182"/>
      <c r="M43" s="139" t="str">
        <f t="shared" si="5"/>
        <v>329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11</v>
      </c>
      <c r="D44" s="144" t="str">
        <f t="shared" si="2"/>
        <v>Opći prihodi i primici</v>
      </c>
      <c r="E44" s="149">
        <v>3433</v>
      </c>
      <c r="F44" s="144" t="str">
        <f t="shared" si="3"/>
        <v>Zatezne kamate</v>
      </c>
      <c r="G44" s="183" t="s">
        <v>2086</v>
      </c>
      <c r="H44" s="144" t="str">
        <f t="shared" si="4"/>
        <v>PRAVOMOĆNE SUDSKE PRESUDE</v>
      </c>
      <c r="I44" s="182">
        <v>0</v>
      </c>
      <c r="J44" s="182"/>
      <c r="K44" s="182"/>
      <c r="M44" s="139" t="str">
        <f t="shared" si="5"/>
        <v>343</v>
      </c>
      <c r="N44" s="139" t="str">
        <f t="shared" si="6"/>
        <v>34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3111</v>
      </c>
      <c r="F45" s="144" t="str">
        <f t="shared" si="3"/>
        <v>Plaće za redovan rad</v>
      </c>
      <c r="G45" s="183" t="s">
        <v>184</v>
      </c>
      <c r="H45" s="144" t="str">
        <f t="shared" si="4"/>
        <v>REDOVNA DJELATNOST SVEUČILIŠTA U SPLITU (IZ EVIDENCIJSKIH PRIHODA)</v>
      </c>
      <c r="I45" s="182">
        <v>20000</v>
      </c>
      <c r="J45" s="182">
        <v>20000</v>
      </c>
      <c r="K45" s="182">
        <v>20000</v>
      </c>
      <c r="M45" s="139" t="str">
        <f t="shared" si="5"/>
        <v>311</v>
      </c>
      <c r="N45" s="139" t="str">
        <f t="shared" si="6"/>
        <v>31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3132</v>
      </c>
      <c r="F46" s="144" t="str">
        <f t="shared" si="3"/>
        <v>Doprinosi za obvezno zdravstveno osiguranje</v>
      </c>
      <c r="G46" s="183" t="s">
        <v>184</v>
      </c>
      <c r="H46" s="144" t="str">
        <f t="shared" si="4"/>
        <v>REDOVNA DJELATNOST SVEUČILIŠTA U SPLITU (IZ EVIDENCIJSKIH PRIHODA)</v>
      </c>
      <c r="I46" s="182">
        <v>3300</v>
      </c>
      <c r="J46" s="182">
        <v>3300</v>
      </c>
      <c r="K46" s="182">
        <v>3300</v>
      </c>
      <c r="M46" s="139" t="str">
        <f t="shared" si="5"/>
        <v>313</v>
      </c>
      <c r="N46" s="139" t="str">
        <f t="shared" si="6"/>
        <v>31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3211</v>
      </c>
      <c r="F47" s="144" t="str">
        <f t="shared" si="3"/>
        <v>Službena putovanja</v>
      </c>
      <c r="G47" s="183" t="s">
        <v>184</v>
      </c>
      <c r="H47" s="144" t="str">
        <f t="shared" si="4"/>
        <v>REDOVNA DJELATNOST SVEUČILIŠTA U SPLITU (IZ EVIDENCIJSKIH PRIHODA)</v>
      </c>
      <c r="I47" s="182">
        <v>5000</v>
      </c>
      <c r="J47" s="182">
        <v>5000</v>
      </c>
      <c r="K47" s="182">
        <v>5000</v>
      </c>
      <c r="M47" s="139" t="str">
        <f t="shared" si="5"/>
        <v>321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3213</v>
      </c>
      <c r="F48" s="144" t="str">
        <f t="shared" si="3"/>
        <v>Stručno usavršavanje zaposlenika</v>
      </c>
      <c r="G48" s="183" t="s">
        <v>184</v>
      </c>
      <c r="H48" s="144" t="str">
        <f t="shared" si="4"/>
        <v>REDOVNA DJELATNOST SVEUČILIŠTA U SPLITU (IZ EVIDENCIJSKIH PRIHODA)</v>
      </c>
      <c r="I48" s="182">
        <v>6000</v>
      </c>
      <c r="J48" s="182">
        <v>6000</v>
      </c>
      <c r="K48" s="182">
        <v>6000</v>
      </c>
      <c r="M48" s="139" t="str">
        <f t="shared" si="5"/>
        <v>321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3221</v>
      </c>
      <c r="F49" s="144" t="str">
        <f t="shared" si="3"/>
        <v>Uredski materijal i ostali materijalni rashodi</v>
      </c>
      <c r="G49" s="183" t="s">
        <v>184</v>
      </c>
      <c r="H49" s="144" t="str">
        <f t="shared" si="4"/>
        <v>REDOVNA DJELATNOST SVEUČILIŠTA U SPLITU (IZ EVIDENCIJSKIH PRIHODA)</v>
      </c>
      <c r="I49" s="182">
        <v>3000</v>
      </c>
      <c r="J49" s="182">
        <v>3000</v>
      </c>
      <c r="K49" s="182">
        <v>3000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3224</v>
      </c>
      <c r="F50" s="144" t="str">
        <f t="shared" si="3"/>
        <v>Materijal i dijelovi za tekuće i investicijsko održavanje</v>
      </c>
      <c r="G50" s="183" t="s">
        <v>184</v>
      </c>
      <c r="H50" s="144" t="str">
        <f t="shared" si="4"/>
        <v>REDOVNA DJELATNOST SVEUČILIŠTA U SPLITU (IZ EVIDENCIJSKIH PRIHODA)</v>
      </c>
      <c r="I50" s="182">
        <v>5000</v>
      </c>
      <c r="J50" s="182">
        <v>5000</v>
      </c>
      <c r="K50" s="182">
        <v>5000</v>
      </c>
      <c r="M50" s="139" t="str">
        <f t="shared" si="5"/>
        <v>322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3225</v>
      </c>
      <c r="F51" s="144" t="str">
        <f t="shared" si="3"/>
        <v>Sitni inventar i auto gume</v>
      </c>
      <c r="G51" s="183" t="s">
        <v>184</v>
      </c>
      <c r="H51" s="144" t="str">
        <f t="shared" si="4"/>
        <v>REDOVNA DJELATNOST SVEUČILIŠTA U SPLITU (IZ EVIDENCIJSKIH PRIHODA)</v>
      </c>
      <c r="I51" s="182">
        <v>10000</v>
      </c>
      <c r="J51" s="182">
        <v>10000</v>
      </c>
      <c r="K51" s="182">
        <v>10000</v>
      </c>
      <c r="M51" s="139" t="str">
        <f t="shared" si="5"/>
        <v>322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3227</v>
      </c>
      <c r="F52" s="144" t="str">
        <f t="shared" si="3"/>
        <v>Službena, radna i zaštitna odjeća i obuća</v>
      </c>
      <c r="G52" s="183" t="s">
        <v>184</v>
      </c>
      <c r="H52" s="144" t="str">
        <f t="shared" si="4"/>
        <v>REDOVNA DJELATNOST SVEUČILIŠTA U SPLITU (IZ EVIDENCIJSKIH PRIHODA)</v>
      </c>
      <c r="I52" s="182">
        <v>1000</v>
      </c>
      <c r="J52" s="182">
        <v>1000</v>
      </c>
      <c r="K52" s="182">
        <v>1000</v>
      </c>
      <c r="M52" s="139" t="str">
        <f t="shared" si="5"/>
        <v>322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3231</v>
      </c>
      <c r="F53" s="144" t="str">
        <f t="shared" si="3"/>
        <v>Usluge telefona, pošte i prijevoza</v>
      </c>
      <c r="G53" s="183" t="s">
        <v>184</v>
      </c>
      <c r="H53" s="144" t="str">
        <f t="shared" si="4"/>
        <v>REDOVNA DJELATNOST SVEUČILIŠTA U SPLITU (IZ EVIDENCIJSKIH PRIHODA)</v>
      </c>
      <c r="I53" s="182">
        <v>1000</v>
      </c>
      <c r="J53" s="182">
        <v>1000</v>
      </c>
      <c r="K53" s="182">
        <v>1000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3232</v>
      </c>
      <c r="F54" s="144" t="str">
        <f t="shared" si="3"/>
        <v>Usluge tekućeg i investicijskog održavanja</v>
      </c>
      <c r="G54" s="183" t="s">
        <v>184</v>
      </c>
      <c r="H54" s="144" t="str">
        <f t="shared" si="4"/>
        <v>REDOVNA DJELATNOST SVEUČILIŠTA U SPLITU (IZ EVIDENCIJSKIH PRIHODA)</v>
      </c>
      <c r="I54" s="182">
        <v>2000</v>
      </c>
      <c r="J54" s="182">
        <v>2000</v>
      </c>
      <c r="K54" s="182">
        <v>2000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3233</v>
      </c>
      <c r="F55" s="144" t="str">
        <f t="shared" si="3"/>
        <v>Usluge promidžbe i informiranja</v>
      </c>
      <c r="G55" s="183" t="s">
        <v>184</v>
      </c>
      <c r="H55" s="144" t="str">
        <f t="shared" si="4"/>
        <v>REDOVNA DJELATNOST SVEUČILIŠTA U SPLITU (IZ EVIDENCIJSKIH PRIHODA)</v>
      </c>
      <c r="I55" s="182">
        <v>1000</v>
      </c>
      <c r="J55" s="182">
        <v>1000</v>
      </c>
      <c r="K55" s="182">
        <v>1000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3235</v>
      </c>
      <c r="F56" s="144" t="str">
        <f t="shared" si="3"/>
        <v>Zakupnine i najamnine</v>
      </c>
      <c r="G56" s="183" t="s">
        <v>184</v>
      </c>
      <c r="H56" s="144" t="str">
        <f t="shared" si="4"/>
        <v>REDOVNA DJELATNOST SVEUČILIŠTA U SPLITU (IZ EVIDENCIJSKIH PRIHODA)</v>
      </c>
      <c r="I56" s="182">
        <v>5000</v>
      </c>
      <c r="J56" s="182">
        <v>5000</v>
      </c>
      <c r="K56" s="182">
        <v>5000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3237</v>
      </c>
      <c r="F57" s="144" t="str">
        <f t="shared" si="3"/>
        <v>Intelektualne i osobne usluge</v>
      </c>
      <c r="G57" s="183" t="s">
        <v>184</v>
      </c>
      <c r="H57" s="144" t="str">
        <f t="shared" si="4"/>
        <v>REDOVNA DJELATNOST SVEUČILIŠTA U SPLITU (IZ EVIDENCIJSKIH PRIHODA)</v>
      </c>
      <c r="I57" s="182">
        <v>70000</v>
      </c>
      <c r="J57" s="182">
        <v>25000</v>
      </c>
      <c r="K57" s="182">
        <v>25000</v>
      </c>
      <c r="M57" s="139" t="str">
        <f t="shared" si="5"/>
        <v>323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3239</v>
      </c>
      <c r="F58" s="144" t="str">
        <f t="shared" si="3"/>
        <v>Ostale usluge</v>
      </c>
      <c r="G58" s="183" t="s">
        <v>184</v>
      </c>
      <c r="H58" s="144" t="str">
        <f t="shared" si="4"/>
        <v>REDOVNA DJELATNOST SVEUČILIŠTA U SPLITU (IZ EVIDENCIJSKIH PRIHODA)</v>
      </c>
      <c r="I58" s="182">
        <v>3000</v>
      </c>
      <c r="J58" s="182">
        <v>3000</v>
      </c>
      <c r="K58" s="182">
        <v>3000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3241</v>
      </c>
      <c r="F59" s="144" t="str">
        <f t="shared" si="3"/>
        <v>Naknade troškova osobama izvan radnog odnosa</v>
      </c>
      <c r="G59" s="183" t="s">
        <v>184</v>
      </c>
      <c r="H59" s="144" t="str">
        <f t="shared" si="4"/>
        <v>REDOVNA DJELATNOST SVEUČILIŠTA U SPLITU (IZ EVIDENCIJSKIH PRIHODA)</v>
      </c>
      <c r="I59" s="182">
        <v>5000</v>
      </c>
      <c r="J59" s="182">
        <v>5000</v>
      </c>
      <c r="K59" s="182">
        <v>5000</v>
      </c>
      <c r="M59" s="139" t="str">
        <f t="shared" si="5"/>
        <v>324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3293</v>
      </c>
      <c r="F60" s="144" t="str">
        <f t="shared" si="3"/>
        <v>Reprezentacija</v>
      </c>
      <c r="G60" s="183" t="s">
        <v>184</v>
      </c>
      <c r="H60" s="144" t="str">
        <f t="shared" si="4"/>
        <v>REDOVNA DJELATNOST SVEUČILIŠTA U SPLITU (IZ EVIDENCIJSKIH PRIHODA)</v>
      </c>
      <c r="I60" s="182">
        <v>1500</v>
      </c>
      <c r="J60" s="182">
        <v>1500</v>
      </c>
      <c r="K60" s="182">
        <v>1500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3431</v>
      </c>
      <c r="F61" s="144" t="str">
        <f t="shared" si="3"/>
        <v>Bankarske usluge i usluge platnog prometa</v>
      </c>
      <c r="G61" s="183" t="s">
        <v>184</v>
      </c>
      <c r="H61" s="144" t="str">
        <f t="shared" si="4"/>
        <v>REDOVNA DJELATNOST SVEUČILIŠTA U SPLITU (IZ EVIDENCIJSKIH PRIHODA)</v>
      </c>
      <c r="I61" s="182">
        <v>2000</v>
      </c>
      <c r="J61" s="182">
        <v>2000</v>
      </c>
      <c r="K61" s="182">
        <v>2000</v>
      </c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4221</v>
      </c>
      <c r="F62" s="144" t="str">
        <f t="shared" si="3"/>
        <v>Uredska oprema i namještaj</v>
      </c>
      <c r="G62" s="183" t="s">
        <v>184</v>
      </c>
      <c r="H62" s="144" t="str">
        <f t="shared" si="4"/>
        <v>REDOVNA DJELATNOST SVEUČILIŠTA U SPLITU (IZ EVIDENCIJSKIH PRIHODA)</v>
      </c>
      <c r="I62" s="182">
        <v>10000</v>
      </c>
      <c r="J62" s="182">
        <v>10000</v>
      </c>
      <c r="K62" s="182">
        <v>10000</v>
      </c>
      <c r="M62" s="139" t="str">
        <f t="shared" si="5"/>
        <v>422</v>
      </c>
      <c r="N62" s="139" t="str">
        <f t="shared" si="6"/>
        <v>42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4224</v>
      </c>
      <c r="F63" s="144" t="str">
        <f t="shared" si="3"/>
        <v>Medicinska i laboratorijska oprema</v>
      </c>
      <c r="G63" s="183" t="s">
        <v>184</v>
      </c>
      <c r="H63" s="144" t="str">
        <f t="shared" si="4"/>
        <v>REDOVNA DJELATNOST SVEUČILIŠTA U SPLITU (IZ EVIDENCIJSKIH PRIHODA)</v>
      </c>
      <c r="I63" s="182">
        <v>5000</v>
      </c>
      <c r="J63" s="182">
        <v>50000</v>
      </c>
      <c r="K63" s="182">
        <v>50000</v>
      </c>
      <c r="M63" s="139" t="str">
        <f t="shared" si="5"/>
        <v>422</v>
      </c>
      <c r="N63" s="139" t="str">
        <f t="shared" si="6"/>
        <v>42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4226</v>
      </c>
      <c r="F64" s="144" t="str">
        <f t="shared" si="3"/>
        <v>Sportska i glazbena oprema</v>
      </c>
      <c r="G64" s="183" t="s">
        <v>184</v>
      </c>
      <c r="H64" s="144" t="str">
        <f t="shared" si="4"/>
        <v>REDOVNA DJELATNOST SVEUČILIŠTA U SPLITU (IZ EVIDENCIJSKIH PRIHODA)</v>
      </c>
      <c r="I64" s="182">
        <v>40000</v>
      </c>
      <c r="J64" s="182">
        <v>40000</v>
      </c>
      <c r="K64" s="182">
        <v>40000</v>
      </c>
      <c r="M64" s="139" t="str">
        <f t="shared" si="5"/>
        <v>422</v>
      </c>
      <c r="N64" s="139" t="str">
        <f t="shared" si="6"/>
        <v>42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3111</v>
      </c>
      <c r="F65" s="144" t="str">
        <f t="shared" si="3"/>
        <v>Plaće za redovan rad</v>
      </c>
      <c r="G65" s="183" t="s">
        <v>184</v>
      </c>
      <c r="H65" s="144" t="str">
        <f t="shared" si="4"/>
        <v>REDOVNA DJELATNOST SVEUČILIŠTA U SPLITU (IZ EVIDENCIJSKIH PRIHODA)</v>
      </c>
      <c r="I65" s="182">
        <v>1280000</v>
      </c>
      <c r="J65" s="182">
        <v>1280000</v>
      </c>
      <c r="K65" s="182">
        <v>1280000</v>
      </c>
      <c r="M65" s="139" t="str">
        <f t="shared" si="5"/>
        <v>311</v>
      </c>
      <c r="N65" s="139" t="str">
        <f t="shared" si="6"/>
        <v>31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3121</v>
      </c>
      <c r="F66" s="144" t="str">
        <f t="shared" si="3"/>
        <v>Ostali rashodi za zaposlene</v>
      </c>
      <c r="G66" s="183" t="s">
        <v>184</v>
      </c>
      <c r="H66" s="144" t="str">
        <f t="shared" si="4"/>
        <v>REDOVNA DJELATNOST SVEUČILIŠTA U SPLITU (IZ EVIDENCIJSKIH PRIHODA)</v>
      </c>
      <c r="I66" s="182">
        <v>50000</v>
      </c>
      <c r="J66" s="182">
        <v>50000</v>
      </c>
      <c r="K66" s="182">
        <v>50000</v>
      </c>
      <c r="M66" s="139" t="str">
        <f t="shared" si="5"/>
        <v>312</v>
      </c>
      <c r="N66" s="139" t="str">
        <f t="shared" si="6"/>
        <v>31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3132</v>
      </c>
      <c r="F67" s="144" t="str">
        <f t="shared" si="3"/>
        <v>Doprinosi za obvezno zdravstveno osiguranje</v>
      </c>
      <c r="G67" s="183" t="s">
        <v>184</v>
      </c>
      <c r="H67" s="144" t="str">
        <f t="shared" si="4"/>
        <v>REDOVNA DJELATNOST SVEUČILIŠTA U SPLITU (IZ EVIDENCIJSKIH PRIHODA)</v>
      </c>
      <c r="I67" s="182">
        <v>211200</v>
      </c>
      <c r="J67" s="182">
        <v>211200</v>
      </c>
      <c r="K67" s="182">
        <v>211200</v>
      </c>
      <c r="M67" s="139" t="str">
        <f t="shared" si="5"/>
        <v>313</v>
      </c>
      <c r="N67" s="139" t="str">
        <f t="shared" si="6"/>
        <v>31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3211</v>
      </c>
      <c r="F68" s="144" t="str">
        <f t="shared" ref="F68:F131" si="12">IFERROR(VLOOKUP(E68,$R$5:$T$129,2,FALSE),"")</f>
        <v>Službena putovanja</v>
      </c>
      <c r="G68" s="183" t="s">
        <v>184</v>
      </c>
      <c r="H68" s="144" t="str">
        <f t="shared" ref="H68:H131" si="13">IFERROR(VLOOKUP(G68,$X$6:$Y$297,2,FALSE),"")</f>
        <v>REDOVNA DJELATNOST SVEUČILIŠTA U SPLITU (IZ EVIDENCIJSKIH PRIHODA)</v>
      </c>
      <c r="I68" s="182">
        <v>45378</v>
      </c>
      <c r="J68" s="182">
        <v>45378</v>
      </c>
      <c r="K68" s="182">
        <v>45378</v>
      </c>
      <c r="M68" s="139" t="str">
        <f t="shared" ref="M68:M131" si="14">LEFT(E68,3)</f>
        <v>321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3212</v>
      </c>
      <c r="F69" s="144" t="str">
        <f t="shared" si="12"/>
        <v>Naknade za prijevoz, za rad na terenu i odvojeni život</v>
      </c>
      <c r="G69" s="183" t="s">
        <v>184</v>
      </c>
      <c r="H69" s="144" t="str">
        <f t="shared" si="13"/>
        <v>REDOVNA DJELATNOST SVEUČILIŠTA U SPLITU (IZ EVIDENCIJSKIH PRIHODA)</v>
      </c>
      <c r="I69" s="182">
        <v>11000</v>
      </c>
      <c r="J69" s="182">
        <v>11000</v>
      </c>
      <c r="K69" s="182">
        <v>11000</v>
      </c>
      <c r="M69" s="139" t="str">
        <f t="shared" si="14"/>
        <v>321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3213</v>
      </c>
      <c r="F70" s="144" t="str">
        <f t="shared" si="12"/>
        <v>Stručno usavršavanje zaposlenika</v>
      </c>
      <c r="G70" s="183" t="s">
        <v>184</v>
      </c>
      <c r="H70" s="144" t="str">
        <f t="shared" si="13"/>
        <v>REDOVNA DJELATNOST SVEUČILIŠTA U SPLITU (IZ EVIDENCIJSKIH PRIHODA)</v>
      </c>
      <c r="I70" s="182">
        <v>11000</v>
      </c>
      <c r="J70" s="182">
        <v>11000</v>
      </c>
      <c r="K70" s="182">
        <v>11000</v>
      </c>
      <c r="M70" s="139" t="str">
        <f t="shared" si="14"/>
        <v>321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3221</v>
      </c>
      <c r="F71" s="144" t="str">
        <f t="shared" si="12"/>
        <v>Uredski materijal i ostali materijalni rashodi</v>
      </c>
      <c r="G71" s="183" t="s">
        <v>184</v>
      </c>
      <c r="H71" s="144" t="str">
        <f t="shared" si="13"/>
        <v>REDOVNA DJELATNOST SVEUČILIŠTA U SPLITU (IZ EVIDENCIJSKIH PRIHODA)</v>
      </c>
      <c r="I71" s="182">
        <v>3279</v>
      </c>
      <c r="J71" s="182">
        <v>3279</v>
      </c>
      <c r="K71" s="182">
        <v>3279</v>
      </c>
      <c r="M71" s="139" t="str">
        <f t="shared" si="14"/>
        <v>322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3223</v>
      </c>
      <c r="F72" s="144" t="str">
        <f t="shared" si="12"/>
        <v>Energija</v>
      </c>
      <c r="G72" s="183" t="s">
        <v>184</v>
      </c>
      <c r="H72" s="144" t="str">
        <f t="shared" si="13"/>
        <v>REDOVNA DJELATNOST SVEUČILIŠTA U SPLITU (IZ EVIDENCIJSKIH PRIHODA)</v>
      </c>
      <c r="I72" s="182">
        <v>32000</v>
      </c>
      <c r="J72" s="182">
        <v>32000</v>
      </c>
      <c r="K72" s="182">
        <v>32000</v>
      </c>
      <c r="M72" s="139" t="str">
        <f t="shared" si="14"/>
        <v>322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3224</v>
      </c>
      <c r="F73" s="144" t="str">
        <f t="shared" si="12"/>
        <v>Materijal i dijelovi za tekuće i investicijsko održavanje</v>
      </c>
      <c r="G73" s="183" t="s">
        <v>184</v>
      </c>
      <c r="H73" s="144" t="str">
        <f t="shared" si="13"/>
        <v>REDOVNA DJELATNOST SVEUČILIŠTA U SPLITU (IZ EVIDENCIJSKIH PRIHODA)</v>
      </c>
      <c r="I73" s="182">
        <v>50000</v>
      </c>
      <c r="J73" s="182">
        <v>50000</v>
      </c>
      <c r="K73" s="182">
        <v>50000</v>
      </c>
      <c r="M73" s="139" t="str">
        <f t="shared" si="14"/>
        <v>322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3225</v>
      </c>
      <c r="F74" s="144" t="str">
        <f t="shared" si="12"/>
        <v>Sitni inventar i auto gume</v>
      </c>
      <c r="G74" s="183" t="s">
        <v>184</v>
      </c>
      <c r="H74" s="144" t="str">
        <f t="shared" si="13"/>
        <v>REDOVNA DJELATNOST SVEUČILIŠTA U SPLITU (IZ EVIDENCIJSKIH PRIHODA)</v>
      </c>
      <c r="I74" s="182">
        <v>60000</v>
      </c>
      <c r="J74" s="182">
        <v>60000</v>
      </c>
      <c r="K74" s="182">
        <v>60000</v>
      </c>
      <c r="M74" s="139" t="str">
        <f t="shared" si="14"/>
        <v>322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3227</v>
      </c>
      <c r="F75" s="144" t="str">
        <f t="shared" si="12"/>
        <v>Službena, radna i zaštitna odjeća i obuća</v>
      </c>
      <c r="G75" s="183" t="s">
        <v>184</v>
      </c>
      <c r="H75" s="144" t="str">
        <f t="shared" si="13"/>
        <v>REDOVNA DJELATNOST SVEUČILIŠTA U SPLITU (IZ EVIDENCIJSKIH PRIHODA)</v>
      </c>
      <c r="I75" s="182">
        <v>68000</v>
      </c>
      <c r="J75" s="182">
        <v>68000</v>
      </c>
      <c r="K75" s="182">
        <v>68000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3231</v>
      </c>
      <c r="F76" s="144" t="str">
        <f t="shared" si="12"/>
        <v>Usluge telefona, pošte i prijevoza</v>
      </c>
      <c r="G76" s="183" t="s">
        <v>184</v>
      </c>
      <c r="H76" s="144" t="str">
        <f t="shared" si="13"/>
        <v>REDOVNA DJELATNOST SVEUČILIŠTA U SPLITU (IZ EVIDENCIJSKIH PRIHODA)</v>
      </c>
      <c r="I76" s="182">
        <v>41000</v>
      </c>
      <c r="J76" s="182">
        <v>41000</v>
      </c>
      <c r="K76" s="182">
        <v>41000</v>
      </c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3232</v>
      </c>
      <c r="F77" s="144" t="str">
        <f t="shared" si="12"/>
        <v>Usluge tekućeg i investicijskog održavanja</v>
      </c>
      <c r="G77" s="183" t="s">
        <v>184</v>
      </c>
      <c r="H77" s="144" t="str">
        <f t="shared" si="13"/>
        <v>REDOVNA DJELATNOST SVEUČILIŠTA U SPLITU (IZ EVIDENCIJSKIH PRIHODA)</v>
      </c>
      <c r="I77" s="182">
        <v>17000</v>
      </c>
      <c r="J77" s="182">
        <v>17000</v>
      </c>
      <c r="K77" s="182">
        <v>17000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3233</v>
      </c>
      <c r="F78" s="144" t="str">
        <f t="shared" si="12"/>
        <v>Usluge promidžbe i informiranja</v>
      </c>
      <c r="G78" s="183" t="s">
        <v>184</v>
      </c>
      <c r="H78" s="144" t="str">
        <f t="shared" si="13"/>
        <v>REDOVNA DJELATNOST SVEUČILIŠTA U SPLITU (IZ EVIDENCIJSKIH PRIHODA)</v>
      </c>
      <c r="I78" s="182">
        <v>3000</v>
      </c>
      <c r="J78" s="182">
        <v>3000</v>
      </c>
      <c r="K78" s="182">
        <v>3000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3234</v>
      </c>
      <c r="F79" s="144" t="str">
        <f t="shared" si="12"/>
        <v>Komunalne usluge</v>
      </c>
      <c r="G79" s="183" t="s">
        <v>184</v>
      </c>
      <c r="H79" s="144" t="str">
        <f t="shared" si="13"/>
        <v>REDOVNA DJELATNOST SVEUČILIŠTA U SPLITU (IZ EVIDENCIJSKIH PRIHODA)</v>
      </c>
      <c r="I79" s="182">
        <v>38000</v>
      </c>
      <c r="J79" s="182">
        <v>38000</v>
      </c>
      <c r="K79" s="182">
        <v>38000</v>
      </c>
      <c r="M79" s="139" t="str">
        <f t="shared" si="14"/>
        <v>323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3235</v>
      </c>
      <c r="F80" s="144" t="str">
        <f t="shared" si="12"/>
        <v>Zakupnine i najamnine</v>
      </c>
      <c r="G80" s="183" t="s">
        <v>184</v>
      </c>
      <c r="H80" s="144" t="str">
        <f t="shared" si="13"/>
        <v>REDOVNA DJELATNOST SVEUČILIŠTA U SPLITU (IZ EVIDENCIJSKIH PRIHODA)</v>
      </c>
      <c r="I80" s="182">
        <v>74000</v>
      </c>
      <c r="J80" s="182">
        <v>74000</v>
      </c>
      <c r="K80" s="182">
        <v>74000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3236</v>
      </c>
      <c r="F81" s="144" t="str">
        <f t="shared" si="12"/>
        <v>Zdravstvene i veterinarske usluge</v>
      </c>
      <c r="G81" s="183" t="s">
        <v>184</v>
      </c>
      <c r="H81" s="144" t="str">
        <f t="shared" si="13"/>
        <v>REDOVNA DJELATNOST SVEUČILIŠTA U SPLITU (IZ EVIDENCIJSKIH PRIHODA)</v>
      </c>
      <c r="I81" s="182">
        <v>7000</v>
      </c>
      <c r="J81" s="182">
        <v>7000</v>
      </c>
      <c r="K81" s="182">
        <v>7000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3237</v>
      </c>
      <c r="F82" s="144" t="str">
        <f t="shared" si="12"/>
        <v>Intelektualne i osobne usluge</v>
      </c>
      <c r="G82" s="183" t="s">
        <v>184</v>
      </c>
      <c r="H82" s="144" t="str">
        <f t="shared" si="13"/>
        <v>REDOVNA DJELATNOST SVEUČILIŠTA U SPLITU (IZ EVIDENCIJSKIH PRIHODA)</v>
      </c>
      <c r="I82" s="182">
        <v>769156</v>
      </c>
      <c r="J82" s="182">
        <v>789156</v>
      </c>
      <c r="K82" s="182">
        <v>789155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3238</v>
      </c>
      <c r="F83" s="144" t="str">
        <f t="shared" si="12"/>
        <v>Računalne usluge</v>
      </c>
      <c r="G83" s="183" t="s">
        <v>184</v>
      </c>
      <c r="H83" s="144" t="str">
        <f t="shared" si="13"/>
        <v>REDOVNA DJELATNOST SVEUČILIŠTA U SPLITU (IZ EVIDENCIJSKIH PRIHODA)</v>
      </c>
      <c r="I83" s="182">
        <v>45000</v>
      </c>
      <c r="J83" s="182">
        <v>45000</v>
      </c>
      <c r="K83" s="182">
        <v>45000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3239</v>
      </c>
      <c r="F84" s="144" t="str">
        <f t="shared" si="12"/>
        <v>Ostale usluge</v>
      </c>
      <c r="G84" s="183" t="s">
        <v>184</v>
      </c>
      <c r="H84" s="144" t="str">
        <f t="shared" si="13"/>
        <v>REDOVNA DJELATNOST SVEUČILIŠTA U SPLITU (IZ EVIDENCIJSKIH PRIHODA)</v>
      </c>
      <c r="I84" s="182">
        <v>109000</v>
      </c>
      <c r="J84" s="182">
        <v>109000</v>
      </c>
      <c r="K84" s="182">
        <v>109000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3241</v>
      </c>
      <c r="F85" s="144" t="str">
        <f t="shared" si="12"/>
        <v>Naknade troškova osobama izvan radnog odnosa</v>
      </c>
      <c r="G85" s="183" t="s">
        <v>184</v>
      </c>
      <c r="H85" s="144" t="str">
        <f t="shared" si="13"/>
        <v>REDOVNA DJELATNOST SVEUČILIŠTA U SPLITU (IZ EVIDENCIJSKIH PRIHODA)</v>
      </c>
      <c r="I85" s="182">
        <v>95000</v>
      </c>
      <c r="J85" s="182">
        <v>95000</v>
      </c>
      <c r="K85" s="182">
        <v>95000</v>
      </c>
      <c r="M85" s="139" t="str">
        <f t="shared" si="14"/>
        <v>324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3293</v>
      </c>
      <c r="F86" s="144" t="str">
        <f t="shared" si="12"/>
        <v>Reprezentacija</v>
      </c>
      <c r="G86" s="183" t="s">
        <v>184</v>
      </c>
      <c r="H86" s="144" t="str">
        <f t="shared" si="13"/>
        <v>REDOVNA DJELATNOST SVEUČILIŠTA U SPLITU (IZ EVIDENCIJSKIH PRIHODA)</v>
      </c>
      <c r="I86" s="182">
        <v>28500</v>
      </c>
      <c r="J86" s="182">
        <v>28500</v>
      </c>
      <c r="K86" s="182">
        <v>28500</v>
      </c>
      <c r="M86" s="139" t="str">
        <f t="shared" si="14"/>
        <v>329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3294</v>
      </c>
      <c r="F87" s="144" t="str">
        <f t="shared" si="12"/>
        <v>Članarine i norme</v>
      </c>
      <c r="G87" s="183" t="s">
        <v>184</v>
      </c>
      <c r="H87" s="144" t="str">
        <f t="shared" si="13"/>
        <v>REDOVNA DJELATNOST SVEUČILIŠTA U SPLITU (IZ EVIDENCIJSKIH PRIHODA)</v>
      </c>
      <c r="I87" s="182">
        <v>500</v>
      </c>
      <c r="J87" s="182">
        <v>500</v>
      </c>
      <c r="K87" s="182">
        <v>500</v>
      </c>
      <c r="M87" s="139" t="str">
        <f t="shared" si="14"/>
        <v>329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3295</v>
      </c>
      <c r="F88" s="144" t="str">
        <f t="shared" si="12"/>
        <v>Pristojbe i naknade</v>
      </c>
      <c r="G88" s="183" t="s">
        <v>184</v>
      </c>
      <c r="H88" s="144" t="str">
        <f t="shared" si="13"/>
        <v>REDOVNA DJELATNOST SVEUČILIŠTA U SPLITU (IZ EVIDENCIJSKIH PRIHODA)</v>
      </c>
      <c r="I88" s="182">
        <v>1800</v>
      </c>
      <c r="J88" s="182">
        <v>1800</v>
      </c>
      <c r="K88" s="182">
        <v>1800</v>
      </c>
      <c r="M88" s="139" t="str">
        <f t="shared" si="14"/>
        <v>329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3721</v>
      </c>
      <c r="F89" s="144" t="str">
        <f t="shared" si="12"/>
        <v>Naknade građanima i kućanstvima u novcu</v>
      </c>
      <c r="G89" s="183" t="s">
        <v>184</v>
      </c>
      <c r="H89" s="144" t="str">
        <f t="shared" si="13"/>
        <v>REDOVNA DJELATNOST SVEUČILIŠTA U SPLITU (IZ EVIDENCIJSKIH PRIHODA)</v>
      </c>
      <c r="I89" s="182">
        <v>30000</v>
      </c>
      <c r="J89" s="182">
        <v>30000</v>
      </c>
      <c r="K89" s="182">
        <v>30000</v>
      </c>
      <c r="M89" s="139" t="str">
        <f t="shared" si="14"/>
        <v>372</v>
      </c>
      <c r="N89" s="139" t="str">
        <f t="shared" si="15"/>
        <v>37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3431</v>
      </c>
      <c r="F90" s="144" t="str">
        <f t="shared" si="12"/>
        <v>Bankarske usluge i usluge platnog prometa</v>
      </c>
      <c r="G90" s="183" t="s">
        <v>184</v>
      </c>
      <c r="H90" s="144" t="str">
        <f t="shared" si="13"/>
        <v>REDOVNA DJELATNOST SVEUČILIŠTA U SPLITU (IZ EVIDENCIJSKIH PRIHODA)</v>
      </c>
      <c r="I90" s="182">
        <v>9000</v>
      </c>
      <c r="J90" s="182">
        <v>9000</v>
      </c>
      <c r="K90" s="182">
        <v>9000</v>
      </c>
      <c r="M90" s="139" t="str">
        <f t="shared" si="14"/>
        <v>343</v>
      </c>
      <c r="N90" s="139" t="str">
        <f t="shared" si="15"/>
        <v>34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3432</v>
      </c>
      <c r="F91" s="144" t="str">
        <f t="shared" si="12"/>
        <v>Negativne tečajne razlike i razlike zbog primjene valutne kl</v>
      </c>
      <c r="G91" s="183" t="s">
        <v>184</v>
      </c>
      <c r="H91" s="144" t="str">
        <f t="shared" si="13"/>
        <v>REDOVNA DJELATNOST SVEUČILIŠTA U SPLITU (IZ EVIDENCIJSKIH PRIHODA)</v>
      </c>
      <c r="I91" s="182">
        <v>500</v>
      </c>
      <c r="J91" s="182">
        <v>500</v>
      </c>
      <c r="K91" s="182">
        <v>500</v>
      </c>
      <c r="M91" s="139" t="str">
        <f t="shared" si="14"/>
        <v>343</v>
      </c>
      <c r="N91" s="139" t="str">
        <f t="shared" si="15"/>
        <v>34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3433</v>
      </c>
      <c r="F92" s="144" t="str">
        <f t="shared" si="12"/>
        <v>Zatezne kamate</v>
      </c>
      <c r="G92" s="183" t="s">
        <v>184</v>
      </c>
      <c r="H92" s="144" t="str">
        <f t="shared" si="13"/>
        <v>REDOVNA DJELATNOST SVEUČILIŠTA U SPLITU (IZ EVIDENCIJSKIH PRIHODA)</v>
      </c>
      <c r="I92" s="182">
        <v>500</v>
      </c>
      <c r="J92" s="182">
        <v>500</v>
      </c>
      <c r="K92" s="182">
        <v>500</v>
      </c>
      <c r="M92" s="139" t="str">
        <f t="shared" si="14"/>
        <v>343</v>
      </c>
      <c r="N92" s="139" t="str">
        <f t="shared" si="15"/>
        <v>34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3811</v>
      </c>
      <c r="F93" s="144" t="str">
        <f t="shared" si="12"/>
        <v>Tekuće donacije u novcu</v>
      </c>
      <c r="G93" s="183" t="s">
        <v>184</v>
      </c>
      <c r="H93" s="144" t="str">
        <f t="shared" si="13"/>
        <v>REDOVNA DJELATNOST SVEUČILIŠTA U SPLITU (IZ EVIDENCIJSKIH PRIHODA)</v>
      </c>
      <c r="I93" s="182">
        <v>20000</v>
      </c>
      <c r="J93" s="182">
        <v>20000</v>
      </c>
      <c r="K93" s="182">
        <v>20000</v>
      </c>
      <c r="M93" s="139" t="str">
        <f t="shared" si="14"/>
        <v>381</v>
      </c>
      <c r="N93" s="139" t="str">
        <f t="shared" si="15"/>
        <v>38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4124</v>
      </c>
      <c r="F94" s="144" t="str">
        <f t="shared" si="12"/>
        <v>Ostala prava</v>
      </c>
      <c r="G94" s="183" t="s">
        <v>184</v>
      </c>
      <c r="H94" s="144" t="str">
        <f t="shared" si="13"/>
        <v>REDOVNA DJELATNOST SVEUČILIŠTA U SPLITU (IZ EVIDENCIJSKIH PRIHODA)</v>
      </c>
      <c r="I94" s="182">
        <v>100000</v>
      </c>
      <c r="J94" s="182">
        <v>346878</v>
      </c>
      <c r="K94" s="182">
        <v>341878</v>
      </c>
      <c r="M94" s="139" t="str">
        <f t="shared" si="14"/>
        <v>412</v>
      </c>
      <c r="N94" s="139" t="str">
        <f t="shared" si="15"/>
        <v>41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4221</v>
      </c>
      <c r="F95" s="144" t="str">
        <f t="shared" si="12"/>
        <v>Uredska oprema i namještaj</v>
      </c>
      <c r="G95" s="183" t="s">
        <v>184</v>
      </c>
      <c r="H95" s="144" t="str">
        <f t="shared" si="13"/>
        <v>REDOVNA DJELATNOST SVEUČILIŠTA U SPLITU (IZ EVIDENCIJSKIH PRIHODA)</v>
      </c>
      <c r="I95" s="182">
        <v>150000</v>
      </c>
      <c r="J95" s="182">
        <v>250000</v>
      </c>
      <c r="K95" s="182">
        <v>250000</v>
      </c>
      <c r="M95" s="139" t="str">
        <f t="shared" si="14"/>
        <v>422</v>
      </c>
      <c r="N95" s="139" t="str">
        <f t="shared" si="15"/>
        <v>42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4222</v>
      </c>
      <c r="F96" s="144" t="str">
        <f t="shared" si="12"/>
        <v>Komunikacijska oprema</v>
      </c>
      <c r="G96" s="183" t="s">
        <v>184</v>
      </c>
      <c r="H96" s="144" t="str">
        <f t="shared" si="13"/>
        <v>REDOVNA DJELATNOST SVEUČILIŠTA U SPLITU (IZ EVIDENCIJSKIH PRIHODA)</v>
      </c>
      <c r="I96" s="182">
        <v>4000</v>
      </c>
      <c r="J96" s="182">
        <v>6000</v>
      </c>
      <c r="K96" s="182">
        <v>6000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4223</v>
      </c>
      <c r="F97" s="144" t="str">
        <f t="shared" si="12"/>
        <v>Oprema za održavanje i zaštitu</v>
      </c>
      <c r="G97" s="183" t="s">
        <v>184</v>
      </c>
      <c r="H97" s="144" t="str">
        <f t="shared" si="13"/>
        <v>REDOVNA DJELATNOST SVEUČILIŠTA U SPLITU (IZ EVIDENCIJSKIH PRIHODA)</v>
      </c>
      <c r="I97" s="182">
        <v>30000</v>
      </c>
      <c r="J97" s="182">
        <v>130000</v>
      </c>
      <c r="K97" s="182">
        <v>130000</v>
      </c>
      <c r="M97" s="139" t="str">
        <f t="shared" si="14"/>
        <v>422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4224</v>
      </c>
      <c r="F98" s="144" t="str">
        <f t="shared" si="12"/>
        <v>Medicinska i laboratorijska oprema</v>
      </c>
      <c r="G98" s="183" t="s">
        <v>184</v>
      </c>
      <c r="H98" s="144" t="str">
        <f t="shared" si="13"/>
        <v>REDOVNA DJELATNOST SVEUČILIŠTA U SPLITU (IZ EVIDENCIJSKIH PRIHODA)</v>
      </c>
      <c r="I98" s="182">
        <v>10000</v>
      </c>
      <c r="J98" s="182">
        <v>50000</v>
      </c>
      <c r="K98" s="182">
        <v>50000</v>
      </c>
      <c r="M98" s="139" t="str">
        <f t="shared" si="14"/>
        <v>422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43</v>
      </c>
      <c r="D99" s="144" t="str">
        <f t="shared" si="11"/>
        <v>Ostali prihodi za posebne namjene</v>
      </c>
      <c r="E99" s="149">
        <v>4225</v>
      </c>
      <c r="F99" s="144" t="str">
        <f t="shared" si="12"/>
        <v>Instrumenti, uređaji i strojevi</v>
      </c>
      <c r="G99" s="183" t="s">
        <v>184</v>
      </c>
      <c r="H99" s="144" t="str">
        <f t="shared" si="13"/>
        <v>REDOVNA DJELATNOST SVEUČILIŠTA U SPLITU (IZ EVIDENCIJSKIH PRIHODA)</v>
      </c>
      <c r="I99" s="182">
        <v>138000</v>
      </c>
      <c r="J99" s="182">
        <v>1000</v>
      </c>
      <c r="K99" s="182">
        <v>1000</v>
      </c>
      <c r="M99" s="139" t="str">
        <f t="shared" si="14"/>
        <v>422</v>
      </c>
      <c r="N99" s="139" t="str">
        <f t="shared" si="15"/>
        <v>42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43</v>
      </c>
      <c r="D100" s="144" t="str">
        <f t="shared" si="11"/>
        <v>Ostali prihodi za posebne namjene</v>
      </c>
      <c r="E100" s="149">
        <v>4226</v>
      </c>
      <c r="F100" s="144" t="str">
        <f t="shared" si="12"/>
        <v>Sportska i glazbena oprema</v>
      </c>
      <c r="G100" s="183" t="s">
        <v>184</v>
      </c>
      <c r="H100" s="144" t="str">
        <f t="shared" si="13"/>
        <v>REDOVNA DJELATNOST SVEUČILIŠTA U SPLITU (IZ EVIDENCIJSKIH PRIHODA)</v>
      </c>
      <c r="I100" s="182">
        <v>260000</v>
      </c>
      <c r="J100" s="182">
        <v>160000</v>
      </c>
      <c r="K100" s="182">
        <v>160000</v>
      </c>
      <c r="M100" s="139" t="str">
        <f t="shared" si="14"/>
        <v>422</v>
      </c>
      <c r="N100" s="139" t="str">
        <f t="shared" si="15"/>
        <v>42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43</v>
      </c>
      <c r="D101" s="144" t="str">
        <f t="shared" si="11"/>
        <v>Ostali prihodi za posebne namjene</v>
      </c>
      <c r="E101" s="149">
        <v>4227</v>
      </c>
      <c r="F101" s="144" t="str">
        <f t="shared" si="12"/>
        <v>Uređaji, strojevi i oprema za ostale namjene</v>
      </c>
      <c r="G101" s="183" t="s">
        <v>184</v>
      </c>
      <c r="H101" s="144" t="str">
        <f t="shared" si="13"/>
        <v>REDOVNA DJELATNOST SVEUČILIŠTA U SPLITU (IZ EVIDENCIJSKIH PRIHODA)</v>
      </c>
      <c r="I101" s="182">
        <v>7000</v>
      </c>
      <c r="J101" s="182">
        <v>7000</v>
      </c>
      <c r="K101" s="182">
        <v>7000</v>
      </c>
      <c r="M101" s="139" t="str">
        <f t="shared" si="14"/>
        <v>422</v>
      </c>
      <c r="N101" s="139" t="str">
        <f t="shared" si="15"/>
        <v>42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43</v>
      </c>
      <c r="D102" s="144" t="str">
        <f t="shared" si="11"/>
        <v>Ostali prihodi za posebne namjene</v>
      </c>
      <c r="E102" s="149">
        <v>4241</v>
      </c>
      <c r="F102" s="144" t="str">
        <f t="shared" si="12"/>
        <v>Knjige</v>
      </c>
      <c r="G102" s="183" t="s">
        <v>184</v>
      </c>
      <c r="H102" s="144" t="str">
        <f t="shared" si="13"/>
        <v>REDOVNA DJELATNOST SVEUČILIŠTA U SPLITU (IZ EVIDENCIJSKIH PRIHODA)</v>
      </c>
      <c r="I102" s="182">
        <v>4000</v>
      </c>
      <c r="J102" s="182">
        <v>1000</v>
      </c>
      <c r="K102" s="182">
        <v>1000</v>
      </c>
      <c r="M102" s="139" t="str">
        <f t="shared" si="14"/>
        <v>424</v>
      </c>
      <c r="N102" s="139" t="str">
        <f t="shared" si="15"/>
        <v>42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43</v>
      </c>
      <c r="D103" s="144" t="str">
        <f t="shared" si="11"/>
        <v>Ostali prihodi za posebne namjene</v>
      </c>
      <c r="E103" s="149">
        <v>4242</v>
      </c>
      <c r="F103" s="144" t="str">
        <f t="shared" si="12"/>
        <v>Umjetnička djela (izložena u galerijama, muzejima i slično)</v>
      </c>
      <c r="G103" s="183" t="s">
        <v>184</v>
      </c>
      <c r="H103" s="144" t="str">
        <f t="shared" si="13"/>
        <v>REDOVNA DJELATNOST SVEUČILIŠTA U SPLITU (IZ EVIDENCIJSKIH PRIHODA)</v>
      </c>
      <c r="I103" s="182">
        <v>2000</v>
      </c>
      <c r="J103" s="182">
        <v>2000</v>
      </c>
      <c r="K103" s="182">
        <v>2000</v>
      </c>
      <c r="M103" s="139" t="str">
        <f t="shared" si="14"/>
        <v>424</v>
      </c>
      <c r="N103" s="139" t="str">
        <f t="shared" si="15"/>
        <v>42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43</v>
      </c>
      <c r="D104" s="144" t="str">
        <f t="shared" si="11"/>
        <v>Ostali prihodi za posebne namjene</v>
      </c>
      <c r="E104" s="149">
        <v>4262</v>
      </c>
      <c r="F104" s="144" t="str">
        <f t="shared" si="12"/>
        <v>Ulaganja u računalne programe</v>
      </c>
      <c r="G104" s="183" t="s">
        <v>184</v>
      </c>
      <c r="H104" s="144" t="str">
        <f t="shared" si="13"/>
        <v>REDOVNA DJELATNOST SVEUČILIŠTA U SPLITU (IZ EVIDENCIJSKIH PRIHODA)</v>
      </c>
      <c r="I104" s="182">
        <v>32000</v>
      </c>
      <c r="J104" s="182">
        <v>35000</v>
      </c>
      <c r="K104" s="182">
        <v>35000</v>
      </c>
      <c r="M104" s="139" t="str">
        <f t="shared" si="14"/>
        <v>426</v>
      </c>
      <c r="N104" s="139" t="str">
        <f t="shared" si="15"/>
        <v>42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1"/>
        <v>Ostale pomoći</v>
      </c>
      <c r="E105" s="149">
        <v>3211</v>
      </c>
      <c r="F105" s="144" t="str">
        <f t="shared" si="12"/>
        <v>Službena putovanja</v>
      </c>
      <c r="G105" s="183" t="s">
        <v>184</v>
      </c>
      <c r="H105" s="144" t="str">
        <f t="shared" si="13"/>
        <v>REDOVNA DJELATNOST SVEUČILIŠTA U SPLITU (IZ EVIDENCIJSKIH PRIHODA)</v>
      </c>
      <c r="I105" s="182">
        <v>4245</v>
      </c>
      <c r="J105" s="182">
        <v>4245</v>
      </c>
      <c r="K105" s="182">
        <v>4245</v>
      </c>
      <c r="M105" s="139" t="str">
        <f t="shared" si="14"/>
        <v>321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61</v>
      </c>
      <c r="D106" s="144" t="str">
        <f t="shared" si="11"/>
        <v>Donacije</v>
      </c>
      <c r="E106" s="149">
        <v>3211</v>
      </c>
      <c r="F106" s="144" t="str">
        <f t="shared" si="12"/>
        <v>Službena putovanja</v>
      </c>
      <c r="G106" s="183" t="s">
        <v>184</v>
      </c>
      <c r="H106" s="144" t="str">
        <f t="shared" si="13"/>
        <v>REDOVNA DJELATNOST SVEUČILIŠTA U SPLITU (IZ EVIDENCIJSKIH PRIHODA)</v>
      </c>
      <c r="I106" s="182">
        <v>2000</v>
      </c>
      <c r="J106" s="182">
        <v>2000</v>
      </c>
      <c r="K106" s="182">
        <v>2000</v>
      </c>
      <c r="M106" s="139" t="str">
        <f t="shared" si="14"/>
        <v>321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61</v>
      </c>
      <c r="D107" s="144" t="str">
        <f t="shared" si="11"/>
        <v>Donacije</v>
      </c>
      <c r="E107" s="149">
        <v>3213</v>
      </c>
      <c r="F107" s="144" t="str">
        <f t="shared" si="12"/>
        <v>Stručno usavršavanje zaposlenika</v>
      </c>
      <c r="G107" s="183" t="s">
        <v>184</v>
      </c>
      <c r="H107" s="144" t="str">
        <f t="shared" si="13"/>
        <v>REDOVNA DJELATNOST SVEUČILIŠTA U SPLITU (IZ EVIDENCIJSKIH PRIHODA)</v>
      </c>
      <c r="I107" s="182">
        <v>1500</v>
      </c>
      <c r="J107" s="182">
        <v>1500</v>
      </c>
      <c r="K107" s="182">
        <v>1500</v>
      </c>
      <c r="M107" s="139" t="str">
        <f t="shared" si="14"/>
        <v>321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61</v>
      </c>
      <c r="D108" s="144" t="str">
        <f t="shared" si="11"/>
        <v>Donacije</v>
      </c>
      <c r="E108" s="149">
        <v>3221</v>
      </c>
      <c r="F108" s="144" t="str">
        <f t="shared" si="12"/>
        <v>Uredski materijal i ostali materijalni rashodi</v>
      </c>
      <c r="G108" s="183" t="s">
        <v>184</v>
      </c>
      <c r="H108" s="144" t="str">
        <f t="shared" si="13"/>
        <v>REDOVNA DJELATNOST SVEUČILIŠTA U SPLITU (IZ EVIDENCIJSKIH PRIHODA)</v>
      </c>
      <c r="I108" s="182">
        <v>1500</v>
      </c>
      <c r="J108" s="182">
        <v>2000</v>
      </c>
      <c r="K108" s="182">
        <v>2000</v>
      </c>
      <c r="M108" s="139" t="str">
        <f t="shared" si="14"/>
        <v>322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61</v>
      </c>
      <c r="D109" s="144" t="str">
        <f t="shared" si="11"/>
        <v>Donacije</v>
      </c>
      <c r="E109" s="149">
        <v>3225</v>
      </c>
      <c r="F109" s="144" t="str">
        <f t="shared" si="12"/>
        <v>Sitni inventar i auto gume</v>
      </c>
      <c r="G109" s="183" t="s">
        <v>184</v>
      </c>
      <c r="H109" s="144" t="str">
        <f t="shared" si="13"/>
        <v>REDOVNA DJELATNOST SVEUČILIŠTA U SPLITU (IZ EVIDENCIJSKIH PRIHODA)</v>
      </c>
      <c r="I109" s="182">
        <v>1000</v>
      </c>
      <c r="J109" s="182">
        <v>2000</v>
      </c>
      <c r="K109" s="182">
        <v>2000</v>
      </c>
      <c r="M109" s="139" t="str">
        <f t="shared" si="14"/>
        <v>322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61</v>
      </c>
      <c r="D110" s="144" t="str">
        <f t="shared" si="11"/>
        <v>Donacije</v>
      </c>
      <c r="E110" s="149">
        <v>3227</v>
      </c>
      <c r="F110" s="144" t="str">
        <f t="shared" si="12"/>
        <v>Službena, radna i zaštitna odjeća i obuća</v>
      </c>
      <c r="G110" s="183" t="s">
        <v>184</v>
      </c>
      <c r="H110" s="144" t="str">
        <f t="shared" si="13"/>
        <v>REDOVNA DJELATNOST SVEUČILIŠTA U SPLITU (IZ EVIDENCIJSKIH PRIHODA)</v>
      </c>
      <c r="I110" s="182">
        <v>1000</v>
      </c>
      <c r="J110" s="182">
        <v>1000</v>
      </c>
      <c r="K110" s="182">
        <v>1000</v>
      </c>
      <c r="M110" s="139" t="str">
        <f t="shared" si="14"/>
        <v>322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61</v>
      </c>
      <c r="D111" s="144" t="str">
        <f t="shared" si="11"/>
        <v>Donacije</v>
      </c>
      <c r="E111" s="149">
        <v>3232</v>
      </c>
      <c r="F111" s="144" t="str">
        <f t="shared" si="12"/>
        <v>Usluge tekućeg i investicijskog održavanja</v>
      </c>
      <c r="G111" s="183" t="s">
        <v>184</v>
      </c>
      <c r="H111" s="144" t="str">
        <f t="shared" si="13"/>
        <v>REDOVNA DJELATNOST SVEUČILIŠTA U SPLITU (IZ EVIDENCIJSKIH PRIHODA)</v>
      </c>
      <c r="I111" s="182">
        <v>1759</v>
      </c>
      <c r="J111" s="182">
        <v>2000</v>
      </c>
      <c r="K111" s="182">
        <v>2000</v>
      </c>
      <c r="M111" s="139" t="str">
        <f t="shared" si="14"/>
        <v>323</v>
      </c>
      <c r="N111" s="139" t="str">
        <f t="shared" si="15"/>
        <v>32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61</v>
      </c>
      <c r="D112" s="144" t="str">
        <f t="shared" si="11"/>
        <v>Donacije</v>
      </c>
      <c r="E112" s="149">
        <v>3233</v>
      </c>
      <c r="F112" s="144" t="str">
        <f t="shared" si="12"/>
        <v>Usluge promidžbe i informiranja</v>
      </c>
      <c r="G112" s="183" t="s">
        <v>184</v>
      </c>
      <c r="H112" s="144" t="str">
        <f t="shared" si="13"/>
        <v>REDOVNA DJELATNOST SVEUČILIŠTA U SPLITU (IZ EVIDENCIJSKIH PRIHODA)</v>
      </c>
      <c r="I112" s="182">
        <v>1000</v>
      </c>
      <c r="J112" s="182">
        <v>1000</v>
      </c>
      <c r="K112" s="182">
        <v>1000</v>
      </c>
      <c r="M112" s="139" t="str">
        <f t="shared" si="14"/>
        <v>323</v>
      </c>
      <c r="N112" s="139" t="str">
        <f t="shared" si="15"/>
        <v>32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61</v>
      </c>
      <c r="D113" s="144" t="str">
        <f t="shared" si="11"/>
        <v>Donacije</v>
      </c>
      <c r="E113" s="149">
        <v>3235</v>
      </c>
      <c r="F113" s="144" t="str">
        <f t="shared" si="12"/>
        <v>Zakupnine i najamnine</v>
      </c>
      <c r="G113" s="183" t="s">
        <v>184</v>
      </c>
      <c r="H113" s="144" t="str">
        <f t="shared" si="13"/>
        <v>REDOVNA DJELATNOST SVEUČILIŠTA U SPLITU (IZ EVIDENCIJSKIH PRIHODA)</v>
      </c>
      <c r="I113" s="182">
        <v>1500</v>
      </c>
      <c r="J113" s="182">
        <v>1500</v>
      </c>
      <c r="K113" s="182">
        <v>1500</v>
      </c>
      <c r="M113" s="139" t="str">
        <f t="shared" si="14"/>
        <v>323</v>
      </c>
      <c r="N113" s="139" t="str">
        <f t="shared" si="15"/>
        <v>32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>08006</v>
      </c>
      <c r="B114" s="143" t="str">
        <f>IF(C114="","",VLOOKUP('Opći dio'!$C$3,'Opći dio'!$L$6:$U$137,9,FALSE))</f>
        <v>Sveučilišta i veleučilišta u Republici Hrvatskoj</v>
      </c>
      <c r="C114" s="149">
        <v>61</v>
      </c>
      <c r="D114" s="144" t="str">
        <f t="shared" si="11"/>
        <v>Donacije</v>
      </c>
      <c r="E114" s="149">
        <v>3237</v>
      </c>
      <c r="F114" s="144" t="str">
        <f t="shared" si="12"/>
        <v>Intelektualne i osobne usluge</v>
      </c>
      <c r="G114" s="183" t="s">
        <v>184</v>
      </c>
      <c r="H114" s="144" t="str">
        <f t="shared" si="13"/>
        <v>REDOVNA DJELATNOST SVEUČILIŠTA U SPLITU (IZ EVIDENCIJSKIH PRIHODA)</v>
      </c>
      <c r="I114" s="182">
        <v>30000</v>
      </c>
      <c r="J114" s="182">
        <v>60000</v>
      </c>
      <c r="K114" s="182">
        <v>60000</v>
      </c>
      <c r="M114" s="139" t="str">
        <f t="shared" si="14"/>
        <v>323</v>
      </c>
      <c r="N114" s="139" t="str">
        <f t="shared" si="15"/>
        <v>32</v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61</v>
      </c>
      <c r="D115" s="144" t="str">
        <f t="shared" si="11"/>
        <v>Donacije</v>
      </c>
      <c r="E115" s="149">
        <v>3239</v>
      </c>
      <c r="F115" s="144" t="str">
        <f t="shared" si="12"/>
        <v>Ostale usluge</v>
      </c>
      <c r="G115" s="183" t="s">
        <v>184</v>
      </c>
      <c r="H115" s="144" t="str">
        <f t="shared" si="13"/>
        <v>REDOVNA DJELATNOST SVEUČILIŠTA U SPLITU (IZ EVIDENCIJSKIH PRIHODA)</v>
      </c>
      <c r="I115" s="182">
        <v>1000</v>
      </c>
      <c r="J115" s="182">
        <v>1000</v>
      </c>
      <c r="K115" s="182">
        <v>1000</v>
      </c>
      <c r="M115" s="139" t="str">
        <f t="shared" si="14"/>
        <v>323</v>
      </c>
      <c r="N115" s="139" t="str">
        <f t="shared" si="15"/>
        <v>32</v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61</v>
      </c>
      <c r="D116" s="144" t="str">
        <f t="shared" si="11"/>
        <v>Donacije</v>
      </c>
      <c r="E116" s="149">
        <v>3293</v>
      </c>
      <c r="F116" s="144" t="str">
        <f t="shared" si="12"/>
        <v>Reprezentacija</v>
      </c>
      <c r="G116" s="183" t="s">
        <v>184</v>
      </c>
      <c r="H116" s="144" t="str">
        <f t="shared" si="13"/>
        <v>REDOVNA DJELATNOST SVEUČILIŠTA U SPLITU (IZ EVIDENCIJSKIH PRIHODA)</v>
      </c>
      <c r="I116" s="182">
        <v>2000</v>
      </c>
      <c r="J116" s="182">
        <v>2000</v>
      </c>
      <c r="K116" s="182">
        <v>2000</v>
      </c>
      <c r="M116" s="139" t="str">
        <f t="shared" si="14"/>
        <v>329</v>
      </c>
      <c r="N116" s="139" t="str">
        <f t="shared" si="15"/>
        <v>32</v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>08006</v>
      </c>
      <c r="B117" s="143" t="str">
        <f>IF(C117="","",VLOOKUP('Opći dio'!$C$3,'Opći dio'!$L$6:$U$137,9,FALSE))</f>
        <v>Sveučilišta i veleučilišta u Republici Hrvatskoj</v>
      </c>
      <c r="C117" s="149">
        <v>61</v>
      </c>
      <c r="D117" s="144" t="str">
        <f t="shared" si="11"/>
        <v>Donacije</v>
      </c>
      <c r="E117" s="149">
        <v>3299</v>
      </c>
      <c r="F117" s="144" t="str">
        <f t="shared" si="12"/>
        <v>Ostali nespomenuti rashodi poslovanja</v>
      </c>
      <c r="G117" s="183" t="s">
        <v>184</v>
      </c>
      <c r="H117" s="144" t="str">
        <f t="shared" si="13"/>
        <v>REDOVNA DJELATNOST SVEUČILIŠTA U SPLITU (IZ EVIDENCIJSKIH PRIHODA)</v>
      </c>
      <c r="I117" s="182">
        <v>1000</v>
      </c>
      <c r="J117" s="182">
        <v>1000</v>
      </c>
      <c r="K117" s="182">
        <v>1000</v>
      </c>
      <c r="M117" s="139" t="str">
        <f t="shared" si="14"/>
        <v>329</v>
      </c>
      <c r="N117" s="139" t="str">
        <f t="shared" si="15"/>
        <v>32</v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>08006</v>
      </c>
      <c r="B118" s="143" t="str">
        <f>IF(C118="","",VLOOKUP('Opći dio'!$C$3,'Opći dio'!$L$6:$U$137,9,FALSE))</f>
        <v>Sveučilišta i veleučilišta u Republici Hrvatskoj</v>
      </c>
      <c r="C118" s="149">
        <v>61</v>
      </c>
      <c r="D118" s="144" t="str">
        <f t="shared" si="11"/>
        <v>Donacije</v>
      </c>
      <c r="E118" s="149">
        <v>4221</v>
      </c>
      <c r="F118" s="144" t="str">
        <f t="shared" si="12"/>
        <v>Uredska oprema i namještaj</v>
      </c>
      <c r="G118" s="183" t="s">
        <v>184</v>
      </c>
      <c r="H118" s="144" t="str">
        <f t="shared" si="13"/>
        <v>REDOVNA DJELATNOST SVEUČILIŠTA U SPLITU (IZ EVIDENCIJSKIH PRIHODA)</v>
      </c>
      <c r="I118" s="182">
        <v>4000</v>
      </c>
      <c r="J118" s="182">
        <v>5000</v>
      </c>
      <c r="K118" s="182">
        <v>5000</v>
      </c>
      <c r="M118" s="139" t="str">
        <f t="shared" si="14"/>
        <v>422</v>
      </c>
      <c r="N118" s="139" t="str">
        <f t="shared" si="15"/>
        <v>42</v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>08006</v>
      </c>
      <c r="B119" s="143" t="str">
        <f>IF(C119="","",VLOOKUP('Opći dio'!$C$3,'Opći dio'!$L$6:$U$137,9,FALSE))</f>
        <v>Sveučilišta i veleučilišta u Republici Hrvatskoj</v>
      </c>
      <c r="C119" s="149">
        <v>61</v>
      </c>
      <c r="D119" s="144" t="str">
        <f t="shared" si="11"/>
        <v>Donacije</v>
      </c>
      <c r="E119" s="149">
        <v>4226</v>
      </c>
      <c r="F119" s="144" t="str">
        <f t="shared" si="12"/>
        <v>Sportska i glazbena oprema</v>
      </c>
      <c r="G119" s="183" t="s">
        <v>184</v>
      </c>
      <c r="H119" s="144" t="str">
        <f t="shared" si="13"/>
        <v>REDOVNA DJELATNOST SVEUČILIŠTA U SPLITU (IZ EVIDENCIJSKIH PRIHODA)</v>
      </c>
      <c r="I119" s="182">
        <v>7000</v>
      </c>
      <c r="J119" s="182">
        <v>8000</v>
      </c>
      <c r="K119" s="182">
        <v>8000</v>
      </c>
      <c r="M119" s="139" t="str">
        <f t="shared" si="14"/>
        <v>422</v>
      </c>
      <c r="N119" s="139" t="str">
        <f t="shared" si="15"/>
        <v>42</v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>08006</v>
      </c>
      <c r="B120" s="143" t="str">
        <f>IF(C120="","",VLOOKUP('Opći dio'!$C$3,'Opći dio'!$L$6:$U$137,9,FALSE))</f>
        <v>Sveučilišta i veleučilišta u Republici Hrvatskoj</v>
      </c>
      <c r="C120" s="149">
        <v>52</v>
      </c>
      <c r="D120" s="144" t="str">
        <f t="shared" si="11"/>
        <v>Ostale pomoći</v>
      </c>
      <c r="E120" s="149">
        <v>3111</v>
      </c>
      <c r="F120" s="144" t="str">
        <f t="shared" si="12"/>
        <v>Plaće za redovan rad</v>
      </c>
      <c r="G120" s="183" t="s">
        <v>184</v>
      </c>
      <c r="H120" s="144" t="str">
        <f t="shared" si="13"/>
        <v>REDOVNA DJELATNOST SVEUČILIŠTA U SPLITU (IZ EVIDENCIJSKIH PRIHODA)</v>
      </c>
      <c r="I120" s="182">
        <v>600317</v>
      </c>
      <c r="J120" s="182">
        <v>526180</v>
      </c>
      <c r="K120" s="182">
        <v>370815</v>
      </c>
      <c r="M120" s="139" t="str">
        <f t="shared" si="14"/>
        <v>311</v>
      </c>
      <c r="N120" s="139" t="str">
        <f t="shared" si="15"/>
        <v>31</v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>08006</v>
      </c>
      <c r="B121" s="143" t="str">
        <f>IF(C121="","",VLOOKUP('Opći dio'!$C$3,'Opći dio'!$L$6:$U$137,9,FALSE))</f>
        <v>Sveučilišta i veleučilišta u Republici Hrvatskoj</v>
      </c>
      <c r="C121" s="149">
        <v>52</v>
      </c>
      <c r="D121" s="144" t="str">
        <f t="shared" si="11"/>
        <v>Ostale pomoći</v>
      </c>
      <c r="E121" s="149">
        <v>3121</v>
      </c>
      <c r="F121" s="144" t="str">
        <f t="shared" si="12"/>
        <v>Ostali rashodi za zaposlene</v>
      </c>
      <c r="G121" s="183" t="s">
        <v>184</v>
      </c>
      <c r="H121" s="144" t="str">
        <f t="shared" si="13"/>
        <v>REDOVNA DJELATNOST SVEUČILIŠTA U SPLITU (IZ EVIDENCIJSKIH PRIHODA)</v>
      </c>
      <c r="I121" s="182">
        <v>13000</v>
      </c>
      <c r="J121" s="182">
        <v>10500</v>
      </c>
      <c r="K121" s="182">
        <v>10500</v>
      </c>
      <c r="M121" s="139" t="str">
        <f t="shared" si="14"/>
        <v>312</v>
      </c>
      <c r="N121" s="139" t="str">
        <f t="shared" si="15"/>
        <v>31</v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>08006</v>
      </c>
      <c r="B122" s="143" t="str">
        <f>IF(C122="","",VLOOKUP('Opći dio'!$C$3,'Opći dio'!$L$6:$U$137,9,FALSE))</f>
        <v>Sveučilišta i veleučilišta u Republici Hrvatskoj</v>
      </c>
      <c r="C122" s="149">
        <v>52</v>
      </c>
      <c r="D122" s="144" t="str">
        <f t="shared" si="11"/>
        <v>Ostale pomoći</v>
      </c>
      <c r="E122" s="149">
        <v>3132</v>
      </c>
      <c r="F122" s="144" t="str">
        <f t="shared" si="12"/>
        <v>Doprinosi za obvezno zdravstveno osiguranje</v>
      </c>
      <c r="G122" s="183" t="s">
        <v>184</v>
      </c>
      <c r="H122" s="144" t="str">
        <f t="shared" si="13"/>
        <v>REDOVNA DJELATNOST SVEUČILIŠTA U SPLITU (IZ EVIDENCIJSKIH PRIHODA)</v>
      </c>
      <c r="I122" s="182">
        <v>99052</v>
      </c>
      <c r="J122" s="182">
        <v>86820</v>
      </c>
      <c r="K122" s="182">
        <v>61185</v>
      </c>
      <c r="M122" s="139" t="str">
        <f t="shared" si="14"/>
        <v>313</v>
      </c>
      <c r="N122" s="139" t="str">
        <f t="shared" si="15"/>
        <v>31</v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>08006</v>
      </c>
      <c r="B123" s="143" t="str">
        <f>IF(C123="","",VLOOKUP('Opći dio'!$C$3,'Opći dio'!$L$6:$U$137,9,FALSE))</f>
        <v>Sveučilišta i veleučilišta u Republici Hrvatskoj</v>
      </c>
      <c r="C123" s="149">
        <v>52</v>
      </c>
      <c r="D123" s="144" t="str">
        <f t="shared" si="11"/>
        <v>Ostale pomoći</v>
      </c>
      <c r="E123" s="149">
        <v>3211</v>
      </c>
      <c r="F123" s="144" t="str">
        <f t="shared" si="12"/>
        <v>Službena putovanja</v>
      </c>
      <c r="G123" s="183" t="s">
        <v>184</v>
      </c>
      <c r="H123" s="144" t="str">
        <f t="shared" si="13"/>
        <v>REDOVNA DJELATNOST SVEUČILIŠTA U SPLITU (IZ EVIDENCIJSKIH PRIHODA)</v>
      </c>
      <c r="I123" s="182">
        <v>2000</v>
      </c>
      <c r="J123" s="182">
        <v>14615</v>
      </c>
      <c r="K123" s="182">
        <v>34230</v>
      </c>
      <c r="M123" s="139" t="str">
        <f t="shared" si="14"/>
        <v>321</v>
      </c>
      <c r="N123" s="139" t="str">
        <f t="shared" si="15"/>
        <v>32</v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>08006</v>
      </c>
      <c r="B124" s="143" t="str">
        <f>IF(C124="","",VLOOKUP('Opći dio'!$C$3,'Opći dio'!$L$6:$U$137,9,FALSE))</f>
        <v>Sveučilišta i veleučilišta u Republici Hrvatskoj</v>
      </c>
      <c r="C124" s="149">
        <v>52</v>
      </c>
      <c r="D124" s="144" t="str">
        <f t="shared" si="11"/>
        <v>Ostale pomoći</v>
      </c>
      <c r="E124" s="149">
        <v>3212</v>
      </c>
      <c r="F124" s="144" t="str">
        <f t="shared" si="12"/>
        <v>Naknade za prijevoz, za rad na terenu i odvojeni život</v>
      </c>
      <c r="G124" s="183" t="s">
        <v>184</v>
      </c>
      <c r="H124" s="144" t="str">
        <f t="shared" si="13"/>
        <v>REDOVNA DJELATNOST SVEUČILIŠTA U SPLITU (IZ EVIDENCIJSKIH PRIHODA)</v>
      </c>
      <c r="I124" s="182">
        <v>13000</v>
      </c>
      <c r="J124" s="182">
        <v>10500</v>
      </c>
      <c r="K124" s="182">
        <v>10500</v>
      </c>
      <c r="M124" s="139" t="str">
        <f t="shared" si="14"/>
        <v>321</v>
      </c>
      <c r="N124" s="139" t="str">
        <f t="shared" si="15"/>
        <v>32</v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>08006</v>
      </c>
      <c r="B125" s="143" t="str">
        <f>IF(C125="","",VLOOKUP('Opći dio'!$C$3,'Opći dio'!$L$6:$U$137,9,FALSE))</f>
        <v>Sveučilišta i veleučilišta u Republici Hrvatskoj</v>
      </c>
      <c r="C125" s="149">
        <v>52</v>
      </c>
      <c r="D125" s="144" t="str">
        <f t="shared" si="11"/>
        <v>Ostale pomoći</v>
      </c>
      <c r="E125" s="149">
        <v>3221</v>
      </c>
      <c r="F125" s="144" t="str">
        <f t="shared" si="12"/>
        <v>Uredski materijal i ostali materijalni rashodi</v>
      </c>
      <c r="G125" s="183" t="s">
        <v>184</v>
      </c>
      <c r="H125" s="144" t="str">
        <f t="shared" si="13"/>
        <v>REDOVNA DJELATNOST SVEUČILIŠTA U SPLITU (IZ EVIDENCIJSKIH PRIHODA)</v>
      </c>
      <c r="I125" s="182">
        <v>1000</v>
      </c>
      <c r="J125" s="182">
        <v>20000</v>
      </c>
      <c r="K125" s="182">
        <v>15000</v>
      </c>
      <c r="M125" s="139" t="str">
        <f t="shared" si="14"/>
        <v>322</v>
      </c>
      <c r="N125" s="139" t="str">
        <f t="shared" si="15"/>
        <v>32</v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>08006</v>
      </c>
      <c r="B126" s="143" t="str">
        <f>IF(C126="","",VLOOKUP('Opći dio'!$C$3,'Opći dio'!$L$6:$U$137,9,FALSE))</f>
        <v>Sveučilišta i veleučilišta u Republici Hrvatskoj</v>
      </c>
      <c r="C126" s="149">
        <v>52</v>
      </c>
      <c r="D126" s="144" t="str">
        <f t="shared" si="11"/>
        <v>Ostale pomoći</v>
      </c>
      <c r="E126" s="149">
        <v>3237</v>
      </c>
      <c r="F126" s="144" t="str">
        <f t="shared" si="12"/>
        <v>Intelektualne i osobne usluge</v>
      </c>
      <c r="G126" s="183" t="s">
        <v>184</v>
      </c>
      <c r="H126" s="144" t="str">
        <f t="shared" si="13"/>
        <v>REDOVNA DJELATNOST SVEUČILIŠTA U SPLITU (IZ EVIDENCIJSKIH PRIHODA)</v>
      </c>
      <c r="I126" s="182">
        <v>3000</v>
      </c>
      <c r="J126" s="182">
        <v>33500</v>
      </c>
      <c r="K126" s="182">
        <v>25000</v>
      </c>
      <c r="M126" s="139" t="str">
        <f t="shared" si="14"/>
        <v>323</v>
      </c>
      <c r="N126" s="139" t="str">
        <f t="shared" si="15"/>
        <v>32</v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>08006</v>
      </c>
      <c r="B127" s="143" t="str">
        <f>IF(C127="","",VLOOKUP('Opći dio'!$C$3,'Opći dio'!$L$6:$U$137,9,FALSE))</f>
        <v>Sveučilišta i veleučilišta u Republici Hrvatskoj</v>
      </c>
      <c r="C127" s="149">
        <v>52</v>
      </c>
      <c r="D127" s="144" t="str">
        <f t="shared" si="11"/>
        <v>Ostale pomoći</v>
      </c>
      <c r="E127" s="149">
        <v>3241</v>
      </c>
      <c r="F127" s="144" t="str">
        <f t="shared" si="12"/>
        <v>Naknade troškova osobama izvan radnog odnosa</v>
      </c>
      <c r="G127" s="183" t="s">
        <v>184</v>
      </c>
      <c r="H127" s="144" t="str">
        <f t="shared" si="13"/>
        <v>REDOVNA DJELATNOST SVEUČILIŠTA U SPLITU (IZ EVIDENCIJSKIH PRIHODA)</v>
      </c>
      <c r="I127" s="182">
        <v>1000</v>
      </c>
      <c r="J127" s="182">
        <v>30000</v>
      </c>
      <c r="K127" s="182">
        <v>5000</v>
      </c>
      <c r="M127" s="139" t="str">
        <f t="shared" si="14"/>
        <v>324</v>
      </c>
      <c r="N127" s="139" t="str">
        <f t="shared" si="15"/>
        <v>32</v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>08006</v>
      </c>
      <c r="B128" s="143" t="str">
        <f>IF(C128="","",VLOOKUP('Opći dio'!$C$3,'Opći dio'!$L$6:$U$137,9,FALSE))</f>
        <v>Sveučilišta i veleučilišta u Republici Hrvatskoj</v>
      </c>
      <c r="C128" s="149">
        <v>52</v>
      </c>
      <c r="D128" s="144" t="str">
        <f t="shared" si="11"/>
        <v>Ostale pomoći</v>
      </c>
      <c r="E128" s="149">
        <v>4225</v>
      </c>
      <c r="F128" s="144" t="str">
        <f t="shared" si="12"/>
        <v>Instrumenti, uređaji i strojevi</v>
      </c>
      <c r="G128" s="183" t="s">
        <v>184</v>
      </c>
      <c r="H128" s="144" t="str">
        <f t="shared" si="13"/>
        <v>REDOVNA DJELATNOST SVEUČILIŠTA U SPLITU (IZ EVIDENCIJSKIH PRIHODA)</v>
      </c>
      <c r="I128" s="182">
        <v>135849</v>
      </c>
      <c r="J128" s="182"/>
      <c r="K128" s="182"/>
      <c r="M128" s="139" t="str">
        <f t="shared" si="14"/>
        <v>422</v>
      </c>
      <c r="N128" s="139" t="str">
        <f t="shared" si="15"/>
        <v>42</v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>08006</v>
      </c>
      <c r="B129" s="143" t="str">
        <f>IF(C129="","",VLOOKUP('Opći dio'!$C$3,'Opći dio'!$L$6:$U$137,9,FALSE))</f>
        <v>Sveučilišta i veleučilišta u Republici Hrvatskoj</v>
      </c>
      <c r="C129" s="149">
        <v>52</v>
      </c>
      <c r="D129" s="144" t="str">
        <f t="shared" si="11"/>
        <v>Ostale pomoći</v>
      </c>
      <c r="E129" s="149">
        <v>3239</v>
      </c>
      <c r="F129" s="144" t="str">
        <f t="shared" si="12"/>
        <v>Ostale usluge</v>
      </c>
      <c r="G129" s="183" t="s">
        <v>184</v>
      </c>
      <c r="H129" s="144" t="str">
        <f t="shared" si="13"/>
        <v>REDOVNA DJELATNOST SVEUČILIŠTA U SPLITU (IZ EVIDENCIJSKIH PRIHODA)</v>
      </c>
      <c r="I129" s="182"/>
      <c r="J129" s="182"/>
      <c r="K129" s="182">
        <v>5000</v>
      </c>
      <c r="M129" s="139" t="str">
        <f t="shared" si="14"/>
        <v>323</v>
      </c>
      <c r="N129" s="139" t="str">
        <f t="shared" si="15"/>
        <v>32</v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>08006</v>
      </c>
      <c r="B130" s="143" t="str">
        <f>IF(C130="","",VLOOKUP('Opći dio'!$C$3,'Opći dio'!$L$6:$U$137,9,FALSE))</f>
        <v>Sveučilišta i veleučilišta u Republici Hrvatskoj</v>
      </c>
      <c r="C130" s="149">
        <v>43</v>
      </c>
      <c r="D130" s="144" t="str">
        <f t="shared" si="11"/>
        <v>Ostali prihodi za posebne namjene</v>
      </c>
      <c r="E130" s="149">
        <v>4212</v>
      </c>
      <c r="F130" s="144" t="str">
        <f t="shared" si="12"/>
        <v>Poslovni objekti</v>
      </c>
      <c r="G130" s="183" t="s">
        <v>184</v>
      </c>
      <c r="H130" s="144" t="str">
        <f t="shared" si="13"/>
        <v>REDOVNA DJELATNOST SVEUČILIŠTA U SPLITU (IZ EVIDENCIJSKIH PRIHODA)</v>
      </c>
      <c r="I130" s="182">
        <v>175000</v>
      </c>
      <c r="J130" s="182"/>
      <c r="K130" s="182"/>
      <c r="M130" s="139" t="str">
        <f t="shared" si="14"/>
        <v>421</v>
      </c>
      <c r="N130" s="139" t="str">
        <f t="shared" si="15"/>
        <v>42</v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:A4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 t="shared" ref="B3" si="0">IFERROR(VLOOKUP(A3,$R$6:$S$23,2,FALSE),"")</f>
        <v>Ostale pomoći</v>
      </c>
      <c r="C3" s="149">
        <v>3211</v>
      </c>
      <c r="D3" s="144" t="str">
        <f>IFERROR(VLOOKUP(C3,$U$5:$W$129,2,FALSE),"")</f>
        <v>Službena putovanja</v>
      </c>
      <c r="E3" s="183" t="s">
        <v>1549</v>
      </c>
      <c r="F3" s="144" t="str">
        <f>IFERROR(VLOOKUP(E3,$AA$6:$AB$1018,2,FALSE),"")</f>
        <v>SEA EU - Europsko sveučilište mora</v>
      </c>
      <c r="G3" s="182">
        <v>967</v>
      </c>
      <c r="H3" s="182"/>
      <c r="I3" s="182"/>
      <c r="J3" s="198"/>
      <c r="K3" s="197"/>
      <c r="L3" s="197"/>
      <c r="M3" s="198"/>
      <c r="N3" s="198"/>
      <c r="P3" s="139" t="str">
        <f>LEFT(C3,3)</f>
        <v>321</v>
      </c>
      <c r="Q3" s="139" t="str">
        <f>LEFT(C3,2)</f>
        <v>32</v>
      </c>
    </row>
    <row r="4" spans="1:28">
      <c r="A4" s="149">
        <v>52</v>
      </c>
      <c r="B4" s="144" t="str">
        <f t="shared" ref="B4:B67" si="1">IFERROR(VLOOKUP(A4,$R$6:$S$23,2,FALSE),"")</f>
        <v>Ostale pomoći</v>
      </c>
      <c r="C4" s="149">
        <v>3211</v>
      </c>
      <c r="D4" s="144" t="str">
        <f t="shared" ref="D4:D67" si="2">IFERROR(VLOOKUP(C4,$U$5:$W$129,2,FALSE),"")</f>
        <v>Službena putovanja</v>
      </c>
      <c r="E4" s="183" t="s">
        <v>913</v>
      </c>
      <c r="F4" s="144" t="str">
        <f t="shared" ref="F4:F67" si="3">IFERROR(VLOOKUP(E4,$AA$6:$AB$1018,2,FALSE),"")</f>
        <v>ERASMUS+  Partnerske zemlje KA107 Odlazne i dolazne mobilnosti studenata i osoblja Sveučilišta u Splitu</v>
      </c>
      <c r="G4" s="182">
        <v>370227</v>
      </c>
      <c r="H4" s="182">
        <v>195045</v>
      </c>
      <c r="I4" s="182">
        <v>117500</v>
      </c>
      <c r="J4" s="198"/>
      <c r="K4" s="197"/>
      <c r="L4" s="197"/>
      <c r="M4" s="198"/>
      <c r="N4" s="198"/>
      <c r="P4" s="139" t="str">
        <f t="shared" ref="P4:P67" si="4">LEFT(C4,3)</f>
        <v>321</v>
      </c>
      <c r="Q4" s="139" t="str">
        <f t="shared" ref="Q4:Q67" si="5">LEFT(C4,2)</f>
        <v>32</v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K7" sqref="K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664245</v>
      </c>
      <c r="E5" s="3"/>
      <c r="F5" s="3"/>
      <c r="G5" s="3"/>
      <c r="H5" s="3"/>
      <c r="I5" s="3">
        <v>540000</v>
      </c>
      <c r="J5" s="3"/>
      <c r="K5" s="3">
        <v>124245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18677921</v>
      </c>
      <c r="E6" s="14">
        <f>+E27+E34</f>
        <v>13280637</v>
      </c>
      <c r="F6" s="14">
        <f t="shared" ref="F6:V6" si="1">+F27+F34</f>
        <v>0</v>
      </c>
      <c r="G6" s="14">
        <f t="shared" si="1"/>
        <v>198800</v>
      </c>
      <c r="H6" s="14">
        <f>+H27+H34</f>
        <v>0</v>
      </c>
      <c r="I6" s="14">
        <f t="shared" ref="I6" si="2">+I27+I34</f>
        <v>4022813</v>
      </c>
      <c r="J6" s="14">
        <f t="shared" si="1"/>
        <v>0</v>
      </c>
      <c r="K6" s="14">
        <f t="shared" si="1"/>
        <v>1119412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56259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-540000</v>
      </c>
      <c r="E7" s="259"/>
      <c r="F7" s="259"/>
      <c r="G7" s="259"/>
      <c r="H7" s="259"/>
      <c r="I7" s="259">
        <v>-540000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18802166</v>
      </c>
      <c r="E8" s="14">
        <f>+E5+E6+E7</f>
        <v>13280637</v>
      </c>
      <c r="F8" s="14">
        <f t="shared" ref="F8:V8" si="3">+F5+F6+F7</f>
        <v>0</v>
      </c>
      <c r="G8" s="14">
        <f t="shared" si="3"/>
        <v>198800</v>
      </c>
      <c r="H8" s="14">
        <f>+H5+H6+H7</f>
        <v>0</v>
      </c>
      <c r="I8" s="14">
        <f t="shared" ref="I8" si="4">+I5+I6+I7</f>
        <v>4022813</v>
      </c>
      <c r="J8" s="14">
        <f t="shared" si="3"/>
        <v>0</v>
      </c>
      <c r="K8" s="14">
        <f t="shared" si="3"/>
        <v>1243657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56259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18802166</v>
      </c>
      <c r="E9" s="134">
        <f>+'PLAN RASHODA I IZDATAKA'!E3</f>
        <v>13280637</v>
      </c>
      <c r="F9" s="134">
        <f>+'PLAN RASHODA I IZDATAKA'!F3</f>
        <v>0</v>
      </c>
      <c r="G9" s="134">
        <f>+'PLAN RASHODA I IZDATAKA'!G3</f>
        <v>198800</v>
      </c>
      <c r="H9" s="134">
        <f>+'PLAN RASHODA I IZDATAKA'!H3</f>
        <v>0</v>
      </c>
      <c r="I9" s="134">
        <f>+'PLAN RASHODA I IZDATAKA'!I3</f>
        <v>4022813</v>
      </c>
      <c r="J9" s="134">
        <f>+'PLAN RASHODA I IZDATAKA'!J3</f>
        <v>0</v>
      </c>
      <c r="K9" s="134">
        <f>+'PLAN RASHODA I IZDATAKA'!K3</f>
        <v>1243657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56259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1119412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1119412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4022813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4022813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198800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198800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56259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56259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13280637</v>
      </c>
      <c r="E24" s="186">
        <f>SUMIFS('Plan prihoda za unos u SAP'!$G$3:$G$501,'Plan prihoda za unos u SAP'!$C$3:$C$501,"=11",'Plan prihoda za unos u SAP'!$K$3:$K$501,"=671")</f>
        <v>13280637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18677921</v>
      </c>
      <c r="E27" s="4">
        <f>SUM(E11:E26)</f>
        <v>13280637</v>
      </c>
      <c r="F27" s="4">
        <f t="shared" ref="F27:W27" si="7">SUM(F11:F26)</f>
        <v>0</v>
      </c>
      <c r="G27" s="4">
        <f t="shared" si="7"/>
        <v>198800</v>
      </c>
      <c r="H27" s="4">
        <f t="shared" si="7"/>
        <v>0</v>
      </c>
      <c r="I27" s="4">
        <f t="shared" si="7"/>
        <v>4022813</v>
      </c>
      <c r="J27" s="4">
        <f t="shared" si="7"/>
        <v>0</v>
      </c>
      <c r="K27" s="4">
        <f t="shared" si="7"/>
        <v>1119412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56259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18677921</v>
      </c>
      <c r="E41" s="71">
        <f>+E40+E34+E27</f>
        <v>13280637</v>
      </c>
      <c r="F41" s="71">
        <f>+F40+F34+F27</f>
        <v>0</v>
      </c>
      <c r="G41" s="71">
        <f t="shared" ref="G41:W41" si="11">+G40+G34+G27</f>
        <v>198800</v>
      </c>
      <c r="H41" s="71">
        <f t="shared" si="11"/>
        <v>0</v>
      </c>
      <c r="I41" s="71">
        <f t="shared" si="11"/>
        <v>4022813</v>
      </c>
      <c r="J41" s="71">
        <f t="shared" si="11"/>
        <v>0</v>
      </c>
      <c r="K41" s="71">
        <f t="shared" si="11"/>
        <v>1119412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56259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540000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540000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18724924</v>
      </c>
      <c r="E46" s="14">
        <f t="shared" ref="E46:W46" si="14">+E67+E74</f>
        <v>13385029</v>
      </c>
      <c r="F46" s="14">
        <f t="shared" si="14"/>
        <v>0</v>
      </c>
      <c r="G46" s="14">
        <f t="shared" si="14"/>
        <v>198800</v>
      </c>
      <c r="H46" s="14">
        <f>+H67+H74</f>
        <v>0</v>
      </c>
      <c r="I46" s="14">
        <f t="shared" si="14"/>
        <v>4119690</v>
      </c>
      <c r="J46" s="14">
        <f t="shared" si="14"/>
        <v>0</v>
      </c>
      <c r="K46" s="14">
        <f t="shared" si="14"/>
        <v>931405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90000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-540000</v>
      </c>
      <c r="E47" s="113"/>
      <c r="F47" s="113"/>
      <c r="G47" s="113"/>
      <c r="H47" s="113"/>
      <c r="I47" s="113">
        <v>-540000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18724924</v>
      </c>
      <c r="E48" s="14">
        <f>+E45+E46+E47</f>
        <v>13385029</v>
      </c>
      <c r="F48" s="14">
        <f t="shared" ref="F48:W48" si="15">+F45+F46+F47</f>
        <v>0</v>
      </c>
      <c r="G48" s="14">
        <f t="shared" si="15"/>
        <v>198800</v>
      </c>
      <c r="H48" s="14">
        <f>+H45+H46+H47</f>
        <v>0</v>
      </c>
      <c r="I48" s="14">
        <f t="shared" si="15"/>
        <v>4119690</v>
      </c>
      <c r="J48" s="14">
        <f t="shared" si="15"/>
        <v>0</v>
      </c>
      <c r="K48" s="14">
        <f t="shared" si="15"/>
        <v>931405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90000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18724924</v>
      </c>
      <c r="E49" s="134">
        <f>+'PLAN RASHODA I IZDATAKA'!E71</f>
        <v>13385028</v>
      </c>
      <c r="F49" s="134">
        <f>+'PLAN RASHODA I IZDATAKA'!F71</f>
        <v>0</v>
      </c>
      <c r="G49" s="134">
        <f>+'PLAN RASHODA I IZDATAKA'!G71</f>
        <v>198800</v>
      </c>
      <c r="H49" s="134">
        <f>+'PLAN RASHODA I IZDATAKA'!H71</f>
        <v>0</v>
      </c>
      <c r="I49" s="134">
        <f>+'PLAN RASHODA I IZDATAKA'!I71</f>
        <v>4119691</v>
      </c>
      <c r="J49" s="134">
        <f>+'PLAN RASHODA I IZDATAKA'!J71</f>
        <v>0</v>
      </c>
      <c r="K49" s="134">
        <f>+'PLAN RASHODA I IZDATAKA'!K71</f>
        <v>931405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90000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1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-1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931405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931405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4119690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4119690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198800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198800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90000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90000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13385029</v>
      </c>
      <c r="E64" s="186">
        <f>SUMIFS('Plan prihoda za unos u SAP'!$H$3:$H$501,'Plan prihoda za unos u SAP'!$C$3:$C$501,"=11",'Plan prihoda za unos u SAP'!$K$3:$K$501,"=671")</f>
        <v>13385029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18724924</v>
      </c>
      <c r="E67" s="4">
        <f>SUM(E51:E66)</f>
        <v>13385029</v>
      </c>
      <c r="F67" s="4">
        <f t="shared" ref="F67:W67" si="17">SUM(F51:F66)</f>
        <v>0</v>
      </c>
      <c r="G67" s="4">
        <f t="shared" si="17"/>
        <v>198800</v>
      </c>
      <c r="H67" s="4">
        <f t="shared" si="17"/>
        <v>0</v>
      </c>
      <c r="I67" s="4">
        <f t="shared" si="17"/>
        <v>4119690</v>
      </c>
      <c r="J67" s="4">
        <f>SUM(J51:J66)</f>
        <v>0</v>
      </c>
      <c r="K67" s="4">
        <f t="shared" si="17"/>
        <v>931405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90000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18724924</v>
      </c>
      <c r="E81" s="71">
        <f>+E80+E74+E67</f>
        <v>13385029</v>
      </c>
      <c r="F81" s="71">
        <f>+F80+F74+F67</f>
        <v>0</v>
      </c>
      <c r="G81" s="71">
        <f t="shared" ref="G81:W81" si="21">+G80+G74+G67</f>
        <v>198800</v>
      </c>
      <c r="H81" s="71">
        <f t="shared" si="21"/>
        <v>0</v>
      </c>
      <c r="I81" s="71">
        <f t="shared" si="21"/>
        <v>4119690</v>
      </c>
      <c r="J81" s="71">
        <f t="shared" si="21"/>
        <v>0</v>
      </c>
      <c r="K81" s="71">
        <f t="shared" si="21"/>
        <v>931405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90000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540000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540000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18447494</v>
      </c>
      <c r="E86" s="14">
        <f t="shared" ref="E86:W86" si="24">+E107+E114</f>
        <v>13385029</v>
      </c>
      <c r="F86" s="14">
        <f t="shared" si="24"/>
        <v>0</v>
      </c>
      <c r="G86" s="14">
        <f t="shared" si="24"/>
        <v>198800</v>
      </c>
      <c r="H86" s="14">
        <f>+H107+H114</f>
        <v>0</v>
      </c>
      <c r="I86" s="14">
        <f t="shared" si="24"/>
        <v>4114690</v>
      </c>
      <c r="J86" s="14">
        <f t="shared" si="24"/>
        <v>0</v>
      </c>
      <c r="K86" s="14">
        <f t="shared" si="24"/>
        <v>658975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90000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-540000</v>
      </c>
      <c r="E87" s="113"/>
      <c r="F87" s="113"/>
      <c r="G87" s="113"/>
      <c r="H87" s="113"/>
      <c r="I87" s="113">
        <v>-540000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18447494</v>
      </c>
      <c r="E88" s="14">
        <f>+E85+E86+E87</f>
        <v>13385029</v>
      </c>
      <c r="F88" s="14">
        <f t="shared" ref="F88:W88" si="25">+F85+F86+F87</f>
        <v>0</v>
      </c>
      <c r="G88" s="14">
        <f t="shared" si="25"/>
        <v>198800</v>
      </c>
      <c r="H88" s="14">
        <f>+H85+H86+H87</f>
        <v>0</v>
      </c>
      <c r="I88" s="14">
        <f t="shared" si="25"/>
        <v>4114690</v>
      </c>
      <c r="J88" s="14">
        <f t="shared" si="25"/>
        <v>0</v>
      </c>
      <c r="K88" s="14">
        <f t="shared" si="25"/>
        <v>658975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90000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18447494</v>
      </c>
      <c r="E89" s="134">
        <f>+'PLAN RASHODA I IZDATAKA'!E91</f>
        <v>13385029</v>
      </c>
      <c r="F89" s="134">
        <f>+'PLAN RASHODA I IZDATAKA'!F91</f>
        <v>0</v>
      </c>
      <c r="G89" s="134">
        <f>+'PLAN RASHODA I IZDATAKA'!G91</f>
        <v>198800</v>
      </c>
      <c r="H89" s="134">
        <f>+'PLAN RASHODA I IZDATAKA'!H91</f>
        <v>0</v>
      </c>
      <c r="I89" s="134">
        <f>+'PLAN RASHODA I IZDATAKA'!I91</f>
        <v>4114690</v>
      </c>
      <c r="J89" s="134">
        <f>+'PLAN RASHODA I IZDATAKA'!J91</f>
        <v>0</v>
      </c>
      <c r="K89" s="134">
        <f>+'PLAN RASHODA I IZDATAKA'!K91</f>
        <v>658975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90000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658975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658975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4114690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4114690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198800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198800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90000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90000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13385029</v>
      </c>
      <c r="E104" s="186">
        <f>SUMIFS('Plan prihoda za unos u SAP'!$I$3:$I$501,'Plan prihoda za unos u SAP'!$C$3:$C$501,"=11",'Plan prihoda za unos u SAP'!$K$3:$K$501,"=671")</f>
        <v>13385029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18447494</v>
      </c>
      <c r="E107" s="4">
        <f>SUM(E91:E106)</f>
        <v>13385029</v>
      </c>
      <c r="F107" s="4">
        <f t="shared" ref="F107:W107" si="27">SUM(F91:F106)</f>
        <v>0</v>
      </c>
      <c r="G107" s="4">
        <f t="shared" si="27"/>
        <v>198800</v>
      </c>
      <c r="H107" s="4">
        <f t="shared" si="27"/>
        <v>0</v>
      </c>
      <c r="I107" s="4">
        <f t="shared" si="27"/>
        <v>4114690</v>
      </c>
      <c r="J107" s="4">
        <f t="shared" si="27"/>
        <v>0</v>
      </c>
      <c r="K107" s="4">
        <f t="shared" si="27"/>
        <v>658975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90000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18447494</v>
      </c>
      <c r="E121" s="71">
        <f>+E120+E114+E107</f>
        <v>13385029</v>
      </c>
      <c r="F121" s="71">
        <f>+F120+F114+F107</f>
        <v>0</v>
      </c>
      <c r="G121" s="71">
        <f t="shared" ref="G121:W121" si="31">+G120+G114+G107</f>
        <v>198800</v>
      </c>
      <c r="H121" s="71">
        <f t="shared" si="31"/>
        <v>0</v>
      </c>
      <c r="I121" s="71">
        <f t="shared" si="31"/>
        <v>4114690</v>
      </c>
      <c r="J121" s="71">
        <f t="shared" si="31"/>
        <v>0</v>
      </c>
      <c r="K121" s="71">
        <f t="shared" si="31"/>
        <v>658975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90000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18802166</v>
      </c>
      <c r="E3" s="121">
        <f t="shared" ref="E3:W3" si="1">E4+E38+E58</f>
        <v>13280637</v>
      </c>
      <c r="F3" s="121">
        <f t="shared" si="1"/>
        <v>0</v>
      </c>
      <c r="G3" s="121">
        <f t="shared" si="1"/>
        <v>198800</v>
      </c>
      <c r="H3" s="121">
        <f>H4+H38+H58</f>
        <v>0</v>
      </c>
      <c r="I3" s="121">
        <f t="shared" si="1"/>
        <v>4022813</v>
      </c>
      <c r="J3" s="121">
        <f t="shared" si="1"/>
        <v>0</v>
      </c>
      <c r="K3" s="121">
        <f t="shared" si="1"/>
        <v>1243657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56259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17380886</v>
      </c>
      <c r="E4" s="125">
        <f>E5+E9+E15+E19+E23+E30+E33</f>
        <v>12973206</v>
      </c>
      <c r="F4" s="125">
        <f t="shared" ref="F4:W4" si="2">F5+F9+F15+F19+F23+F30+F33</f>
        <v>0</v>
      </c>
      <c r="G4" s="125">
        <f t="shared" si="2"/>
        <v>143800</v>
      </c>
      <c r="H4" s="125">
        <f>H5+H9+H15+H19+H23+H30+H33</f>
        <v>0</v>
      </c>
      <c r="I4" s="125">
        <f t="shared" si="2"/>
        <v>3110813</v>
      </c>
      <c r="J4" s="125">
        <f t="shared" si="2"/>
        <v>0</v>
      </c>
      <c r="K4" s="125">
        <f t="shared" si="2"/>
        <v>1107808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45259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13926819</v>
      </c>
      <c r="E5" s="12">
        <f>SUM(E6:E8)</f>
        <v>11649950</v>
      </c>
      <c r="F5" s="12">
        <f t="shared" ref="F5:W5" si="3">SUM(F6:F8)</f>
        <v>0</v>
      </c>
      <c r="G5" s="12">
        <f t="shared" si="3"/>
        <v>23300</v>
      </c>
      <c r="H5" s="12">
        <f>SUM(H6:H8)</f>
        <v>0</v>
      </c>
      <c r="I5" s="12">
        <f t="shared" si="3"/>
        <v>1541200</v>
      </c>
      <c r="J5" s="12">
        <f t="shared" si="3"/>
        <v>0</v>
      </c>
      <c r="K5" s="12">
        <f t="shared" si="3"/>
        <v>712369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11640487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9740170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1280000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600317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365652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302652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50000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13000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1920680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1607128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3300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211200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99052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3385067</v>
      </c>
      <c r="E9" s="78">
        <f t="shared" ref="E9:W9" si="4">SUM(E10:E14)</f>
        <v>1316256</v>
      </c>
      <c r="F9" s="78">
        <f t="shared" si="4"/>
        <v>0</v>
      </c>
      <c r="G9" s="78">
        <f>SUM(G10:G14)</f>
        <v>118500</v>
      </c>
      <c r="H9" s="78">
        <f>SUM(H10:H14)</f>
        <v>0</v>
      </c>
      <c r="I9" s="78">
        <f t="shared" si="4"/>
        <v>1509613</v>
      </c>
      <c r="J9" s="78">
        <f t="shared" si="4"/>
        <v>0</v>
      </c>
      <c r="K9" s="78">
        <f t="shared" si="4"/>
        <v>395439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45259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786308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313991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67378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390439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3500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481500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244721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19000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213279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3500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1936759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713344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82000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1103156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35259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111000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5000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95000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1000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69500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34200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30800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3000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19000</v>
      </c>
      <c r="E15" s="4">
        <f t="shared" ref="E15:W15" si="5">SUM(E16:E18)</f>
        <v>7000</v>
      </c>
      <c r="F15" s="4">
        <f t="shared" si="5"/>
        <v>0</v>
      </c>
      <c r="G15" s="4">
        <f t="shared" si="5"/>
        <v>2000</v>
      </c>
      <c r="H15" s="4">
        <f>SUM(H16:H18)</f>
        <v>0</v>
      </c>
      <c r="I15" s="4">
        <f t="shared" si="5"/>
        <v>10000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19000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7000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30000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30000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30000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30000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20000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20000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20000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20000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1421280</v>
      </c>
      <c r="E38" s="126">
        <f>E42+E49+E51+E53+E39</f>
        <v>307431</v>
      </c>
      <c r="F38" s="126">
        <f t="shared" ref="F38:W38" si="11">F42+F49+F51+F53+F39</f>
        <v>0</v>
      </c>
      <c r="G38" s="126">
        <f t="shared" si="11"/>
        <v>55000</v>
      </c>
      <c r="H38" s="126">
        <f>H42+H49+H51+H53+H39</f>
        <v>0</v>
      </c>
      <c r="I38" s="126">
        <f t="shared" si="11"/>
        <v>912000</v>
      </c>
      <c r="J38" s="126">
        <f t="shared" si="11"/>
        <v>0</v>
      </c>
      <c r="K38" s="126">
        <f t="shared" si="11"/>
        <v>135849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11000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100000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100000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100000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100000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1321280</v>
      </c>
      <c r="E42" s="4">
        <f t="shared" ref="E42:W42" si="13">SUM(E43:E48)</f>
        <v>307431</v>
      </c>
      <c r="F42" s="4">
        <f t="shared" si="13"/>
        <v>0</v>
      </c>
      <c r="G42" s="4">
        <f t="shared" si="13"/>
        <v>55000</v>
      </c>
      <c r="H42" s="4">
        <f>SUM(H43:H48)</f>
        <v>0</v>
      </c>
      <c r="I42" s="4">
        <f t="shared" si="13"/>
        <v>812000</v>
      </c>
      <c r="J42" s="4">
        <f t="shared" si="13"/>
        <v>0</v>
      </c>
      <c r="K42" s="4">
        <f t="shared" si="13"/>
        <v>135849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11000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175000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175000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1089849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289000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55000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599000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135849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11000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4000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6000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46431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14431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32000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18724924</v>
      </c>
      <c r="E71" s="121">
        <f t="shared" ref="E71:W71" si="23">+E72+E80+E86</f>
        <v>13385028</v>
      </c>
      <c r="F71" s="121">
        <f t="shared" si="23"/>
        <v>0</v>
      </c>
      <c r="G71" s="121">
        <f t="shared" si="23"/>
        <v>198800</v>
      </c>
      <c r="H71" s="121">
        <f>+H72+H80+H86</f>
        <v>0</v>
      </c>
      <c r="I71" s="121">
        <f t="shared" si="23"/>
        <v>4119691</v>
      </c>
      <c r="J71" s="121">
        <f t="shared" si="23"/>
        <v>0</v>
      </c>
      <c r="K71" s="121">
        <f t="shared" si="23"/>
        <v>931405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90000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17297046</v>
      </c>
      <c r="E72" s="130">
        <f t="shared" ref="E72:W72" si="24">SUM(E73:E79)</f>
        <v>13059028</v>
      </c>
      <c r="F72" s="130">
        <f t="shared" si="24"/>
        <v>0</v>
      </c>
      <c r="G72" s="130">
        <f t="shared" si="24"/>
        <v>98800</v>
      </c>
      <c r="H72" s="130">
        <f>SUM(H73:H79)</f>
        <v>0</v>
      </c>
      <c r="I72" s="130">
        <f t="shared" si="24"/>
        <v>3130813</v>
      </c>
      <c r="J72" s="130">
        <f t="shared" si="24"/>
        <v>0</v>
      </c>
      <c r="K72" s="130">
        <f t="shared" si="24"/>
        <v>931405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77000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13837950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11649950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23300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1541200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623500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3390096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1402078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73500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1529613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307905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77000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19000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7000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30000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30000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20000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20000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1427878</v>
      </c>
      <c r="E80" s="131">
        <f t="shared" ref="E80:W80" si="25">SUM(E81:E85)</f>
        <v>326000</v>
      </c>
      <c r="F80" s="131">
        <f t="shared" si="25"/>
        <v>0</v>
      </c>
      <c r="G80" s="131">
        <f t="shared" si="25"/>
        <v>100000</v>
      </c>
      <c r="H80" s="131">
        <f>SUM(H81:H85)</f>
        <v>0</v>
      </c>
      <c r="I80" s="131">
        <f t="shared" si="25"/>
        <v>988878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13000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346878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346878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1081000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326000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100000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642000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13000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18447494</v>
      </c>
      <c r="E91" s="121">
        <f t="shared" ref="E91:W91" si="28">E92+E100+E106</f>
        <v>13385029</v>
      </c>
      <c r="F91" s="121">
        <f t="shared" si="28"/>
        <v>0</v>
      </c>
      <c r="G91" s="121">
        <f t="shared" si="28"/>
        <v>198800</v>
      </c>
      <c r="H91" s="121">
        <f>H92+H100+H106</f>
        <v>0</v>
      </c>
      <c r="I91" s="121">
        <f t="shared" si="28"/>
        <v>4114690</v>
      </c>
      <c r="J91" s="121">
        <f t="shared" si="28"/>
        <v>0</v>
      </c>
      <c r="K91" s="121">
        <f t="shared" si="28"/>
        <v>658975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90000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17024616</v>
      </c>
      <c r="E92" s="130">
        <f t="shared" ref="E92:G92" si="29">SUM(E93:E99)</f>
        <v>13059029</v>
      </c>
      <c r="F92" s="130">
        <f t="shared" si="29"/>
        <v>0</v>
      </c>
      <c r="G92" s="130">
        <f t="shared" si="29"/>
        <v>98800</v>
      </c>
      <c r="H92" s="130">
        <f>SUM(H93:H99)</f>
        <v>0</v>
      </c>
      <c r="I92" s="130">
        <f t="shared" ref="I92:K92" si="30">SUM(I93:I99)</f>
        <v>3130812</v>
      </c>
      <c r="J92" s="130">
        <f t="shared" si="30"/>
        <v>0</v>
      </c>
      <c r="K92" s="130">
        <f t="shared" si="30"/>
        <v>658975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77000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13656950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11649950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23300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1541200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442500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3298666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1402079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73500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1529612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216475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77000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19000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7000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30000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30000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20000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20000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1422878</v>
      </c>
      <c r="E100" s="131">
        <f t="shared" ref="E100:G100" si="33">SUM(E101:E105)</f>
        <v>326000</v>
      </c>
      <c r="F100" s="131">
        <f t="shared" si="33"/>
        <v>0</v>
      </c>
      <c r="G100" s="131">
        <f t="shared" si="33"/>
        <v>100000</v>
      </c>
      <c r="H100" s="131">
        <f>SUM(H101:H105)</f>
        <v>0</v>
      </c>
      <c r="I100" s="131">
        <f t="shared" ref="I100:K100" si="34">SUM(I101:I105)</f>
        <v>983878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13000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341878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341878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1081000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326000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100000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642000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13000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 Bacic</cp:lastModifiedBy>
  <cp:lastPrinted>2020-10-07T13:13:47Z</cp:lastPrinted>
  <dcterms:created xsi:type="dcterms:W3CDTF">2018-09-10T07:36:17Z</dcterms:created>
  <dcterms:modified xsi:type="dcterms:W3CDTF">2021-12-13T11:44:02Z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